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<sst xmlns="http://schemas.openxmlformats.org/spreadsheetml/2006/main" count="100" uniqueCount="58">
  <si>
    <t>T=1ms</t>
  </si>
  <si>
    <t>f=ω/2π</t>
  </si>
  <si>
    <t>n</t>
  </si>
  <si>
    <t>[Hz]</t>
  </si>
  <si>
    <t>[dB]</t>
  </si>
  <si>
    <t>[rad]</t>
  </si>
  <si>
    <t>[deg]</t>
  </si>
  <si>
    <t>ωT</t>
  </si>
  <si>
    <t>A*cosωT</t>
  </si>
  <si>
    <t>1-A*cosωT</t>
  </si>
  <si>
    <t>A=e^(-T/τ)</t>
  </si>
  <si>
    <t>A*sinωT</t>
  </si>
  <si>
    <t>1/√</t>
  </si>
  <si>
    <t>ゲイン</t>
  </si>
  <si>
    <t>20*log10|1/√|</t>
  </si>
  <si>
    <t>Im/Re</t>
  </si>
  <si>
    <t>-atan(Im/Re)</t>
  </si>
  <si>
    <t>-atan2(Re,Im)</t>
  </si>
  <si>
    <t>-atan(Im/Re)*360/2π</t>
  </si>
  <si>
    <t>周波数</t>
  </si>
  <si>
    <t>参考</t>
  </si>
  <si>
    <t>使用関数変更</t>
  </si>
  <si>
    <t>実数部</t>
  </si>
  <si>
    <t>虚数部</t>
  </si>
  <si>
    <t>Im</t>
  </si>
  <si>
    <t>Re</t>
  </si>
  <si>
    <t>√{(Re)^2+(Im)^2}</t>
  </si>
  <si>
    <t>アナログ</t>
  </si>
  <si>
    <t>アナログ</t>
  </si>
  <si>
    <t>τ</t>
  </si>
  <si>
    <t>[s]</t>
  </si>
  <si>
    <t>アナログフィルタ　1/(1+sτ)</t>
  </si>
  <si>
    <t>ゲイン</t>
  </si>
  <si>
    <t>ディジタル</t>
  </si>
  <si>
    <t>ディジタル</t>
  </si>
  <si>
    <t>正規化</t>
  </si>
  <si>
    <t>正規化</t>
  </si>
  <si>
    <t>[dB]</t>
  </si>
  <si>
    <t>20*log10|1/√|</t>
  </si>
  <si>
    <t>ゲイン正規化</t>
  </si>
  <si>
    <t>ｹﾞｲﾝﾃﾞｨｼﾞﾀﾙ</t>
  </si>
  <si>
    <t>ｹﾞｲﾝｱﾅﾛｸﾞ</t>
  </si>
  <si>
    <t>比較</t>
  </si>
  <si>
    <t>ﾃﾞｨｼﾞﾀﾙと</t>
  </si>
  <si>
    <t>ｱﾅﾛｸﾞ</t>
  </si>
  <si>
    <t>時定数</t>
  </si>
  <si>
    <t>位相</t>
  </si>
  <si>
    <t>-atan(Im/Re)</t>
  </si>
  <si>
    <t>ｱﾅﾛｸﾞ[rad]</t>
  </si>
  <si>
    <t>ﾃﾞｨｼﾞﾀﾙ[rad]</t>
  </si>
  <si>
    <t>ｹﾞｲﾝﾃﾞｨｼﾞﾀﾙ[dB]</t>
  </si>
  <si>
    <t>ｹﾞｲﾝｱﾅﾛｸﾞ[dB]</t>
  </si>
  <si>
    <t>-atan(Im/Re)*360/2π</t>
  </si>
  <si>
    <t>ﾃﾞｨｼﾞﾀﾙ[deg]</t>
  </si>
  <si>
    <t>ｱﾅﾛｸﾞ[deg]</t>
  </si>
  <si>
    <t>ω=2πf</t>
  </si>
  <si>
    <t>f</t>
  </si>
  <si>
    <t>=1-1/8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</si>
</sst>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0_ "/>
    <numFmt numFmtId="182" formatCode="0_ "/>
    <numFmt numFmtId="183" formatCode="0.0000000_ "/>
    <numFmt numFmtId="184" formatCode="0.000_ "/>
    <numFmt numFmtId="185" formatCode="0.00000000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  <xf numFmtId="181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84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180" fontId="0" fillId="0" borderId="0" xfId="0" applyNumberFormat="1" applyFill="1" applyAlignment="1">
      <alignment vertical="center"/>
    </xf>
    <xf numFmtId="182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vertical="center"/>
    </xf>
    <xf numFmtId="184" fontId="0" fillId="0" borderId="0" xfId="0" applyNumberFormat="1" applyFill="1" applyAlignment="1">
      <alignment vertical="center"/>
    </xf>
    <xf numFmtId="185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[°]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-atan(Im/Re)*360/2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π</a:t>
            </a:r>
          </a:p>
        </c:rich>
      </c:tx>
      <c:layout>
        <c:manualLayout>
          <c:xMode val="factor"/>
          <c:yMode val="factor"/>
          <c:x val="-0.008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5"/>
          <c:w val="0.7485"/>
          <c:h val="0.6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Sheet1!$Q$4</c:f>
              <c:strCache>
                <c:ptCount val="1"/>
                <c:pt idx="0">
                  <c:v>-atan(Im/Re)*360/2π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Sheet1!$Q$5:$Q$35</c:f>
              <c:numCache/>
            </c:numRef>
          </c:val>
          <c:smooth val="0"/>
        </c:ser>
        <c:marker val="1"/>
        <c:axId val="62371904"/>
        <c:axId val="24476225"/>
      </c:lineChart>
      <c:catAx>
        <c:axId val="62371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76225"/>
        <c:crosses val="autoZero"/>
        <c:auto val="1"/>
        <c:lblOffset val="100"/>
        <c:tickLblSkip val="10"/>
        <c:tickMarkSkip val="10"/>
        <c:noMultiLvlLbl val="0"/>
      </c:catAx>
      <c:valAx>
        <c:axId val="244762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719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2"/>
          <c:y val="0.527"/>
          <c:w val="0.236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1/√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30125"/>
          <c:w val="0.76425"/>
          <c:h val="0.584"/>
        </c:manualLayout>
      </c:layout>
      <c:lineChart>
        <c:grouping val="standard"/>
        <c:varyColors val="0"/>
        <c:ser>
          <c:idx val="0"/>
          <c:order val="0"/>
          <c:tx>
            <c:strRef>
              <c:f>Sheet1!$J$4</c:f>
              <c:strCache>
                <c:ptCount val="1"/>
                <c:pt idx="0">
                  <c:v>1/√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Sheet1!$J$5:$J$35</c:f>
              <c:numCache/>
            </c:numRef>
          </c:val>
          <c:smooth val="0"/>
        </c:ser>
        <c:marker val="1"/>
        <c:axId val="18959434"/>
        <c:axId val="36417179"/>
      </c:lineChart>
      <c:catAx>
        <c:axId val="18959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17179"/>
        <c:crosses val="autoZero"/>
        <c:auto val="1"/>
        <c:lblOffset val="100"/>
        <c:tickLblSkip val="10"/>
        <c:tickMarkSkip val="10"/>
        <c:noMultiLvlLbl val="0"/>
      </c:catAx>
      <c:valAx>
        <c:axId val="364171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594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25"/>
          <c:y val="0.58775"/>
          <c:w val="0.16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20*log10|1/√|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5"/>
          <c:w val="0.769"/>
          <c:h val="0.6885"/>
        </c:manualLayout>
      </c:layout>
      <c:lineChart>
        <c:grouping val="standard"/>
        <c:varyColors val="0"/>
        <c:ser>
          <c:idx val="0"/>
          <c:order val="0"/>
          <c:tx>
            <c:strRef>
              <c:f>Sheet1!$L$4</c:f>
              <c:strCache>
                <c:ptCount val="1"/>
                <c:pt idx="0">
                  <c:v>20*log10|1/√|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Sheet1!$L$5:$L$35</c:f>
              <c:numCache/>
            </c:numRef>
          </c:val>
          <c:smooth val="0"/>
        </c:ser>
        <c:marker val="1"/>
        <c:axId val="59319156"/>
        <c:axId val="64110357"/>
      </c:lineChart>
      <c:catAx>
        <c:axId val="59319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26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10357"/>
        <c:crosses val="autoZero"/>
        <c:auto val="1"/>
        <c:lblOffset val="100"/>
        <c:tickLblSkip val="10"/>
        <c:tickMarkSkip val="10"/>
        <c:noMultiLvlLbl val="0"/>
      </c:catAx>
      <c:valAx>
        <c:axId val="641103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191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5"/>
          <c:y val="0.3155"/>
          <c:w val="0.24775"/>
          <c:h val="0.2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-atan(Im/Re)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307"/>
          <c:w val="0.755"/>
          <c:h val="0.68325"/>
        </c:manualLayout>
      </c:layout>
      <c:lineChart>
        <c:grouping val="standard"/>
        <c:varyColors val="0"/>
        <c:ser>
          <c:idx val="0"/>
          <c:order val="0"/>
          <c:tx>
            <c:strRef>
              <c:f>Sheet1!$O$4</c:f>
              <c:strCache>
                <c:ptCount val="1"/>
                <c:pt idx="0">
                  <c:v>-atan(Im/Re)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Sheet1!$O$5:$O$35</c:f>
              <c:numCache/>
            </c:numRef>
          </c:val>
          <c:smooth val="0"/>
        </c:ser>
        <c:marker val="1"/>
        <c:axId val="40122302"/>
        <c:axId val="25556399"/>
      </c:lineChart>
      <c:catAx>
        <c:axId val="40122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69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25556399"/>
        <c:crosses val="autoZero"/>
        <c:auto val="1"/>
        <c:lblOffset val="100"/>
        <c:tickLblSkip val="10"/>
        <c:tickMarkSkip val="10"/>
        <c:noMultiLvlLbl val="0"/>
      </c:catAx>
      <c:valAx>
        <c:axId val="25556399"/>
        <c:scaling>
          <c:orientation val="minMax"/>
          <c:max val="1.57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22302"/>
        <c:crossesAt val="1"/>
        <c:crossBetween val="between"/>
        <c:dispUnits/>
        <c:majorUnit val="0.31400000000000006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35"/>
          <c:y val="0.58425"/>
          <c:w val="0.242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81075"/>
          <c:h val="0.7095"/>
        </c:manualLayout>
      </c:layout>
      <c:lineChart>
        <c:grouping val="standard"/>
        <c:varyColors val="0"/>
        <c:ser>
          <c:idx val="0"/>
          <c:order val="0"/>
          <c:tx>
            <c:strRef>
              <c:f>Sheet1!$AF$4</c:f>
              <c:strCache>
                <c:ptCount val="1"/>
                <c:pt idx="0">
                  <c:v>ｹﾞｲﾝﾃﾞｨｼﾞﾀﾙ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Sheet1!$W$5:$W$35</c:f>
              <c:numCache/>
            </c:numRef>
          </c:cat>
          <c:val>
            <c:numRef>
              <c:f>Sheet1!$AF$5:$AF$35</c:f>
              <c:numCache/>
            </c:numRef>
          </c:val>
          <c:smooth val="0"/>
        </c:ser>
        <c:ser>
          <c:idx val="1"/>
          <c:order val="1"/>
          <c:tx>
            <c:strRef>
              <c:f>Sheet1!$AG$4</c:f>
              <c:strCache>
                <c:ptCount val="1"/>
                <c:pt idx="0">
                  <c:v>ｹﾞｲﾝｱﾅﾛｸﾞ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Sheet1!$W$5:$W$35</c:f>
              <c:numCache/>
            </c:numRef>
          </c:cat>
          <c:val>
            <c:numRef>
              <c:f>Sheet1!$AG$5:$AG$35</c:f>
              <c:numCache/>
            </c:numRef>
          </c:val>
          <c:smooth val="0"/>
        </c:ser>
        <c:marker val="1"/>
        <c:axId val="28681000"/>
        <c:axId val="56802409"/>
      </c:lineChart>
      <c:catAx>
        <c:axId val="28681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02409"/>
        <c:crosses val="autoZero"/>
        <c:auto val="1"/>
        <c:lblOffset val="100"/>
        <c:tickLblSkip val="10"/>
        <c:tickMarkSkip val="10"/>
        <c:noMultiLvlLbl val="0"/>
      </c:catAx>
      <c:valAx>
        <c:axId val="568024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810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4085"/>
          <c:w val="0.18475"/>
          <c:h val="0.3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145"/>
          <c:w val="0.79075"/>
          <c:h val="0.77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Sheet1!$AK$4</c:f>
              <c:strCache>
                <c:ptCount val="1"/>
                <c:pt idx="0">
                  <c:v>ｹﾞｲﾝﾃﾞｨｼﾞﾀﾙ[dB]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Sheet1!$AK$5:$AK$35</c:f>
              <c:numCache/>
            </c:numRef>
          </c:val>
          <c:smooth val="0"/>
        </c:ser>
        <c:ser>
          <c:idx val="1"/>
          <c:order val="1"/>
          <c:tx>
            <c:strRef>
              <c:f>Sheet1!$AL$4</c:f>
              <c:strCache>
                <c:ptCount val="1"/>
                <c:pt idx="0">
                  <c:v>ｹﾞｲﾝｱﾅﾛｸﾞ[dB]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Sheet1!$AL$5:$AL$35</c:f>
              <c:numCache/>
            </c:numRef>
          </c:val>
          <c:smooth val="0"/>
        </c:ser>
        <c:marker val="1"/>
        <c:axId val="41459634"/>
        <c:axId val="37592387"/>
      </c:lineChart>
      <c:catAx>
        <c:axId val="41459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32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7592387"/>
        <c:crosses val="autoZero"/>
        <c:auto val="1"/>
        <c:lblOffset val="100"/>
        <c:tickLblSkip val="10"/>
        <c:tickMarkSkip val="10"/>
        <c:noMultiLvlLbl val="0"/>
      </c:catAx>
      <c:valAx>
        <c:axId val="375923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596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35125"/>
          <c:w val="0.18475"/>
          <c:h val="0.5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22125"/>
          <c:w val="0.755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Sheet1!$AP$4</c:f>
              <c:strCache>
                <c:ptCount val="1"/>
                <c:pt idx="0">
                  <c:v>ﾃﾞｨｼﾞﾀﾙ[rad]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Sheet1!$AP$5:$AP$35</c:f>
              <c:numCache/>
            </c:numRef>
          </c:val>
          <c:smooth val="0"/>
        </c:ser>
        <c:ser>
          <c:idx val="1"/>
          <c:order val="1"/>
          <c:tx>
            <c:strRef>
              <c:f>Sheet1!$AQ$4</c:f>
              <c:strCache>
                <c:ptCount val="1"/>
                <c:pt idx="0">
                  <c:v>ｱﾅﾛｸﾞ[rad]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Sheet1!$AQ$5:$AQ$35</c:f>
              <c:numCache/>
            </c:numRef>
          </c:val>
          <c:smooth val="0"/>
        </c:ser>
        <c:marker val="1"/>
        <c:axId val="2787164"/>
        <c:axId val="25084477"/>
      </c:lineChart>
      <c:catAx>
        <c:axId val="2787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2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25084477"/>
        <c:crosses val="autoZero"/>
        <c:auto val="1"/>
        <c:lblOffset val="100"/>
        <c:tickLblSkip val="10"/>
        <c:tickMarkSkip val="10"/>
        <c:noMultiLvlLbl val="0"/>
      </c:catAx>
      <c:valAx>
        <c:axId val="25084477"/>
        <c:scaling>
          <c:orientation val="minMax"/>
          <c:max val="1.57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7164"/>
        <c:crossesAt val="1"/>
        <c:crossBetween val="between"/>
        <c:dispUnits/>
        <c:majorUnit val="0.785"/>
        <c:minorUnit val="0.78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25"/>
          <c:y val="0.4875"/>
          <c:w val="0.2035"/>
          <c:h val="0.3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[deg]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24525"/>
          <c:w val="0.756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Sheet1!$AU$4</c:f>
              <c:strCache>
                <c:ptCount val="1"/>
                <c:pt idx="0">
                  <c:v>ﾃﾞｨｼﾞﾀﾙ[deg]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Sheet1!$AU$5:$AU$35</c:f>
              <c:numCache/>
            </c:numRef>
          </c:val>
          <c:smooth val="0"/>
        </c:ser>
        <c:ser>
          <c:idx val="1"/>
          <c:order val="1"/>
          <c:tx>
            <c:strRef>
              <c:f>Sheet1!$AV$4</c:f>
              <c:strCache>
                <c:ptCount val="1"/>
                <c:pt idx="0">
                  <c:v>ｱﾅﾛｸﾞ[deg]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Sheet1!$AV$5:$AV$35</c:f>
              <c:numCache/>
            </c:numRef>
          </c:val>
          <c:smooth val="0"/>
        </c:ser>
        <c:marker val="1"/>
        <c:axId val="24433702"/>
        <c:axId val="18576727"/>
      </c:lineChart>
      <c:catAx>
        <c:axId val="24433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95"/>
              <c:y val="0.0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18576727"/>
        <c:crosses val="autoZero"/>
        <c:auto val="1"/>
        <c:lblOffset val="100"/>
        <c:tickLblSkip val="10"/>
        <c:tickMarkSkip val="10"/>
        <c:noMultiLvlLbl val="0"/>
      </c:catAx>
      <c:valAx>
        <c:axId val="18576727"/>
        <c:scaling>
          <c:orientation val="minMax"/>
          <c:min val="-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337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"/>
          <c:y val="0.4875"/>
          <c:w val="0.20575"/>
          <c:h val="0.3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885825</xdr:colOff>
      <xdr:row>6</xdr:row>
      <xdr:rowOff>123825</xdr:rowOff>
    </xdr:from>
    <xdr:to>
      <xdr:col>17</xdr:col>
      <xdr:colOff>266700</xdr:colOff>
      <xdr:row>22</xdr:row>
      <xdr:rowOff>123825</xdr:rowOff>
    </xdr:to>
    <xdr:graphicFrame>
      <xdr:nvGraphicFramePr>
        <xdr:cNvPr id="1" name="グラフ 8"/>
        <xdr:cNvGraphicFramePr/>
      </xdr:nvGraphicFramePr>
      <xdr:xfrm>
        <a:off x="10134600" y="1152525"/>
        <a:ext cx="3048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6</xdr:row>
      <xdr:rowOff>85725</xdr:rowOff>
    </xdr:from>
    <xdr:to>
      <xdr:col>4</xdr:col>
      <xdr:colOff>771525</xdr:colOff>
      <xdr:row>22</xdr:row>
      <xdr:rowOff>85725</xdr:rowOff>
    </xdr:to>
    <xdr:graphicFrame>
      <xdr:nvGraphicFramePr>
        <xdr:cNvPr id="2" name="グラフ 9"/>
        <xdr:cNvGraphicFramePr/>
      </xdr:nvGraphicFramePr>
      <xdr:xfrm>
        <a:off x="161925" y="1114425"/>
        <a:ext cx="31527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161925</xdr:colOff>
      <xdr:row>6</xdr:row>
      <xdr:rowOff>142875</xdr:rowOff>
    </xdr:from>
    <xdr:to>
      <xdr:col>8</xdr:col>
      <xdr:colOff>371475</xdr:colOff>
      <xdr:row>22</xdr:row>
      <xdr:rowOff>142875</xdr:rowOff>
    </xdr:to>
    <xdr:graphicFrame>
      <xdr:nvGraphicFramePr>
        <xdr:cNvPr id="3" name="グラフ 10"/>
        <xdr:cNvGraphicFramePr/>
      </xdr:nvGraphicFramePr>
      <xdr:xfrm>
        <a:off x="3505200" y="1171575"/>
        <a:ext cx="29908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571500</xdr:colOff>
      <xdr:row>6</xdr:row>
      <xdr:rowOff>133350</xdr:rowOff>
    </xdr:from>
    <xdr:to>
      <xdr:col>12</xdr:col>
      <xdr:colOff>447675</xdr:colOff>
      <xdr:row>22</xdr:row>
      <xdr:rowOff>133350</xdr:rowOff>
    </xdr:to>
    <xdr:graphicFrame>
      <xdr:nvGraphicFramePr>
        <xdr:cNvPr id="4" name="グラフ 7"/>
        <xdr:cNvGraphicFramePr/>
      </xdr:nvGraphicFramePr>
      <xdr:xfrm>
        <a:off x="6696075" y="1162050"/>
        <a:ext cx="30003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29</xdr:col>
      <xdr:colOff>523875</xdr:colOff>
      <xdr:row>8</xdr:row>
      <xdr:rowOff>66675</xdr:rowOff>
    </xdr:from>
    <xdr:to>
      <xdr:col>34</xdr:col>
      <xdr:colOff>276225</xdr:colOff>
      <xdr:row>24</xdr:row>
      <xdr:rowOff>66675</xdr:rowOff>
    </xdr:to>
    <xdr:graphicFrame>
      <xdr:nvGraphicFramePr>
        <xdr:cNvPr id="5" name="グラフ 5"/>
        <xdr:cNvGraphicFramePr/>
      </xdr:nvGraphicFramePr>
      <xdr:xfrm>
        <a:off x="21850350" y="1438275"/>
        <a:ext cx="3048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35</xdr:col>
      <xdr:colOff>342900</xdr:colOff>
      <xdr:row>7</xdr:row>
      <xdr:rowOff>38100</xdr:rowOff>
    </xdr:from>
    <xdr:to>
      <xdr:col>40</xdr:col>
      <xdr:colOff>85725</xdr:colOff>
      <xdr:row>23</xdr:row>
      <xdr:rowOff>38100</xdr:rowOff>
    </xdr:to>
    <xdr:graphicFrame>
      <xdr:nvGraphicFramePr>
        <xdr:cNvPr id="6" name="グラフ 8"/>
        <xdr:cNvGraphicFramePr/>
      </xdr:nvGraphicFramePr>
      <xdr:xfrm>
        <a:off x="25574625" y="1238250"/>
        <a:ext cx="3048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41</xdr:col>
      <xdr:colOff>57150</xdr:colOff>
      <xdr:row>6</xdr:row>
      <xdr:rowOff>114300</xdr:rowOff>
    </xdr:from>
    <xdr:to>
      <xdr:col>45</xdr:col>
      <xdr:colOff>190500</xdr:colOff>
      <xdr:row>22</xdr:row>
      <xdr:rowOff>114300</xdr:rowOff>
    </xdr:to>
    <xdr:graphicFrame>
      <xdr:nvGraphicFramePr>
        <xdr:cNvPr id="7" name="グラフ 9"/>
        <xdr:cNvGraphicFramePr/>
      </xdr:nvGraphicFramePr>
      <xdr:xfrm>
        <a:off x="29203650" y="1143000"/>
        <a:ext cx="300037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46</xdr:col>
      <xdr:colOff>142875</xdr:colOff>
      <xdr:row>6</xdr:row>
      <xdr:rowOff>142875</xdr:rowOff>
    </xdr:from>
    <xdr:to>
      <xdr:col>49</xdr:col>
      <xdr:colOff>371475</xdr:colOff>
      <xdr:row>22</xdr:row>
      <xdr:rowOff>142875</xdr:rowOff>
    </xdr:to>
    <xdr:graphicFrame>
      <xdr:nvGraphicFramePr>
        <xdr:cNvPr id="8" name="グラフ 11"/>
        <xdr:cNvGraphicFramePr/>
      </xdr:nvGraphicFramePr>
      <xdr:xfrm>
        <a:off x="32766000" y="1171575"/>
        <a:ext cx="30099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"/>
  <sheetViews>
    <sheetView tabSelected="1" zoomScale="90" zoomScaleNormal="90" zoomScalePageLayoutView="0" workbookViewId="0" topLeftCell="AC1">
      <selection activeCell="AZ32" sqref="AZ32"/>
    </sheetView>
  </sheetViews>
  <sheetFormatPr defaultColWidth="9.140625" defaultRowHeight="15"/>
  <cols>
    <col min="2" max="2" width="9.421875" style="0" bestFit="1" customWidth="1"/>
    <col min="3" max="3" width="10.421875" style="0" customWidth="1"/>
    <col min="5" max="5" width="12.00390625" style="0" customWidth="1"/>
    <col min="6" max="6" width="12.57421875" style="0" customWidth="1"/>
    <col min="7" max="8" width="14.57421875" style="0" customWidth="1"/>
    <col min="9" max="9" width="16.8515625" style="0" customWidth="1"/>
    <col min="10" max="11" width="8.140625" style="0" customWidth="1"/>
    <col min="12" max="13" width="13.7109375" style="0" customWidth="1"/>
    <col min="15" max="15" width="10.421875" style="0" customWidth="1"/>
    <col min="16" max="16" width="12.57421875" style="0" customWidth="1"/>
    <col min="18" max="18" width="9.00390625" style="0" customWidth="1"/>
    <col min="20" max="20" width="12.7109375" style="0" bestFit="1" customWidth="1"/>
    <col min="25" max="25" width="12.57421875" style="0" customWidth="1"/>
    <col min="29" max="29" width="18.7109375" style="0" customWidth="1"/>
    <col min="30" max="30" width="12.8515625" style="0" customWidth="1"/>
    <col min="37" max="37" width="13.00390625" style="0" customWidth="1"/>
    <col min="42" max="42" width="12.57421875" style="0" customWidth="1"/>
    <col min="43" max="43" width="12.140625" style="0" customWidth="1"/>
    <col min="47" max="47" width="18.140625" style="0" customWidth="1"/>
    <col min="48" max="48" width="14.421875" style="0" customWidth="1"/>
  </cols>
  <sheetData>
    <row r="1" spans="12:38" ht="13.5">
      <c r="L1" t="s">
        <v>34</v>
      </c>
      <c r="M1" t="s">
        <v>34</v>
      </c>
      <c r="O1" t="s">
        <v>46</v>
      </c>
      <c r="P1" t="s">
        <v>20</v>
      </c>
      <c r="Q1" t="s">
        <v>46</v>
      </c>
      <c r="T1" s="8" t="s">
        <v>31</v>
      </c>
      <c r="Y1" t="s">
        <v>28</v>
      </c>
      <c r="AA1" t="s">
        <v>46</v>
      </c>
      <c r="AC1" t="s">
        <v>46</v>
      </c>
      <c r="AE1" s="8" t="s">
        <v>42</v>
      </c>
      <c r="AK1" t="s">
        <v>38</v>
      </c>
      <c r="AL1" t="s">
        <v>38</v>
      </c>
    </row>
    <row r="2" spans="2:48" ht="13.5">
      <c r="B2" t="s">
        <v>0</v>
      </c>
      <c r="C2" t="s">
        <v>19</v>
      </c>
      <c r="E2" s="2" t="s">
        <v>57</v>
      </c>
      <c r="G2" t="s">
        <v>22</v>
      </c>
      <c r="H2" t="s">
        <v>23</v>
      </c>
      <c r="J2" t="s">
        <v>34</v>
      </c>
      <c r="K2" t="s">
        <v>34</v>
      </c>
      <c r="L2" t="s">
        <v>13</v>
      </c>
      <c r="M2" t="s">
        <v>39</v>
      </c>
      <c r="O2" t="s">
        <v>34</v>
      </c>
      <c r="P2" t="s">
        <v>21</v>
      </c>
      <c r="Q2" t="s">
        <v>34</v>
      </c>
      <c r="T2" t="s">
        <v>45</v>
      </c>
      <c r="W2" t="s">
        <v>19</v>
      </c>
      <c r="X2" t="s">
        <v>28</v>
      </c>
      <c r="Y2" t="s">
        <v>13</v>
      </c>
      <c r="AA2" t="s">
        <v>28</v>
      </c>
      <c r="AB2" t="s">
        <v>21</v>
      </c>
      <c r="AC2" t="s">
        <v>28</v>
      </c>
      <c r="AE2" s="8" t="s">
        <v>43</v>
      </c>
      <c r="AF2" t="s">
        <v>35</v>
      </c>
      <c r="AK2" t="s">
        <v>39</v>
      </c>
      <c r="AL2" t="s">
        <v>32</v>
      </c>
      <c r="AP2" t="s">
        <v>46</v>
      </c>
      <c r="AQ2" t="s">
        <v>46</v>
      </c>
      <c r="AU2" t="s">
        <v>46</v>
      </c>
      <c r="AV2" t="s">
        <v>46</v>
      </c>
    </row>
    <row r="3" spans="3:48" ht="13.5">
      <c r="C3" t="s">
        <v>3</v>
      </c>
      <c r="G3" t="s">
        <v>25</v>
      </c>
      <c r="H3" t="s">
        <v>24</v>
      </c>
      <c r="J3" t="s">
        <v>13</v>
      </c>
      <c r="K3" t="s">
        <v>13</v>
      </c>
      <c r="L3" t="s">
        <v>4</v>
      </c>
      <c r="M3" t="s">
        <v>4</v>
      </c>
      <c r="O3" t="s">
        <v>5</v>
      </c>
      <c r="P3" t="s">
        <v>5</v>
      </c>
      <c r="Q3" t="s">
        <v>6</v>
      </c>
      <c r="T3" t="s">
        <v>30</v>
      </c>
      <c r="W3" t="s">
        <v>3</v>
      </c>
      <c r="X3" t="s">
        <v>13</v>
      </c>
      <c r="Y3" t="s">
        <v>4</v>
      </c>
      <c r="AA3" t="s">
        <v>5</v>
      </c>
      <c r="AB3" t="s">
        <v>5</v>
      </c>
      <c r="AC3" t="s">
        <v>6</v>
      </c>
      <c r="AE3" s="8" t="s">
        <v>44</v>
      </c>
      <c r="AF3" t="s">
        <v>33</v>
      </c>
      <c r="AG3" t="s">
        <v>27</v>
      </c>
      <c r="AK3" t="s">
        <v>37</v>
      </c>
      <c r="AL3" t="s">
        <v>37</v>
      </c>
      <c r="AP3" t="s">
        <v>47</v>
      </c>
      <c r="AQ3" t="s">
        <v>47</v>
      </c>
      <c r="AU3" t="s">
        <v>52</v>
      </c>
      <c r="AV3" t="s">
        <v>52</v>
      </c>
    </row>
    <row r="4" spans="1:48" ht="13.5">
      <c r="A4" t="s">
        <v>2</v>
      </c>
      <c r="B4" t="s">
        <v>55</v>
      </c>
      <c r="C4" t="s">
        <v>56</v>
      </c>
      <c r="D4" t="s">
        <v>7</v>
      </c>
      <c r="E4" t="s">
        <v>10</v>
      </c>
      <c r="F4" t="s">
        <v>8</v>
      </c>
      <c r="G4" t="s">
        <v>9</v>
      </c>
      <c r="H4" t="s">
        <v>11</v>
      </c>
      <c r="I4" t="s">
        <v>26</v>
      </c>
      <c r="J4" t="s">
        <v>12</v>
      </c>
      <c r="K4" t="s">
        <v>36</v>
      </c>
      <c r="L4" t="s">
        <v>14</v>
      </c>
      <c r="M4" t="s">
        <v>14</v>
      </c>
      <c r="N4" t="s">
        <v>15</v>
      </c>
      <c r="O4" s="2" t="s">
        <v>16</v>
      </c>
      <c r="P4" s="2" t="s">
        <v>17</v>
      </c>
      <c r="Q4" s="2" t="s">
        <v>18</v>
      </c>
      <c r="T4" t="s">
        <v>29</v>
      </c>
      <c r="U4" t="s">
        <v>2</v>
      </c>
      <c r="V4" t="s">
        <v>55</v>
      </c>
      <c r="W4" t="s">
        <v>1</v>
      </c>
      <c r="X4" t="s">
        <v>12</v>
      </c>
      <c r="Y4" t="s">
        <v>14</v>
      </c>
      <c r="Z4" t="s">
        <v>15</v>
      </c>
      <c r="AA4" s="2" t="s">
        <v>16</v>
      </c>
      <c r="AB4" s="2" t="s">
        <v>17</v>
      </c>
      <c r="AC4" s="2" t="s">
        <v>18</v>
      </c>
      <c r="AD4" s="2"/>
      <c r="AF4" t="s">
        <v>40</v>
      </c>
      <c r="AG4" t="s">
        <v>41</v>
      </c>
      <c r="AK4" t="s">
        <v>50</v>
      </c>
      <c r="AL4" t="s">
        <v>51</v>
      </c>
      <c r="AP4" t="s">
        <v>49</v>
      </c>
      <c r="AQ4" t="s">
        <v>48</v>
      </c>
      <c r="AU4" t="s">
        <v>53</v>
      </c>
      <c r="AV4" t="s">
        <v>54</v>
      </c>
    </row>
    <row r="5" spans="1:48" ht="13.5">
      <c r="A5">
        <f>0</f>
        <v>0</v>
      </c>
      <c r="B5" s="1">
        <f>C5*2*PI()</f>
        <v>6.283185307179586</v>
      </c>
      <c r="C5" s="5">
        <f aca="true" t="shared" si="0" ref="C5:C35">10^(A5/10)</f>
        <v>1</v>
      </c>
      <c r="D5" s="1">
        <f>B5*0.001</f>
        <v>0.006283185307179587</v>
      </c>
      <c r="E5" s="3">
        <v>0.875</v>
      </c>
      <c r="F5" s="1">
        <f>E5*COS(D5)</f>
        <v>0.8749827282491199</v>
      </c>
      <c r="G5" s="1">
        <f>1-F5</f>
        <v>0.12501727175088007</v>
      </c>
      <c r="H5" s="1">
        <f>E5*SIN(D5)</f>
        <v>0.005497750969864082</v>
      </c>
      <c r="I5" s="1">
        <f>SQRT(G5^2+H5^2)</f>
        <v>0.12513809772311563</v>
      </c>
      <c r="J5" s="1">
        <f>1/I5</f>
        <v>7.9911714992873755</v>
      </c>
      <c r="K5" s="1">
        <f>J5/8</f>
        <v>0.9988964374109219</v>
      </c>
      <c r="L5" s="1">
        <f>20*LOG(J5,10)</f>
        <v>18.052209024029978</v>
      </c>
      <c r="M5" s="1">
        <f>20*LOG10(K5)</f>
        <v>-0.009590715808889512</v>
      </c>
      <c r="N5" s="1">
        <f>H5/G5</f>
        <v>0.04397593142825388</v>
      </c>
      <c r="O5" s="1">
        <f>-ATAN(N5)</f>
        <v>-0.04394761618062133</v>
      </c>
      <c r="P5" s="4">
        <f>-ATAN2(G5,H5)</f>
        <v>-0.04394761618062133</v>
      </c>
      <c r="Q5" s="5">
        <f>O5*360/2/PI()</f>
        <v>-2.518012926810449</v>
      </c>
      <c r="T5" s="13">
        <v>0.007488876</v>
      </c>
      <c r="U5">
        <f>0</f>
        <v>0</v>
      </c>
      <c r="V5" s="1">
        <f>W5*2*PI()</f>
        <v>6.283185307179586</v>
      </c>
      <c r="W5" s="5">
        <f>10^(U5/10)</f>
        <v>1</v>
      </c>
      <c r="X5" s="7">
        <f>1/SQRT(1+(V5*T5)^2)</f>
        <v>0.9988947956652916</v>
      </c>
      <c r="Y5" s="1">
        <f>20*LOG10(X5)</f>
        <v>-0.009604991596191758</v>
      </c>
      <c r="Z5" s="1">
        <f>V5*T5</f>
        <v>0.04705399565048983</v>
      </c>
      <c r="AA5" s="1">
        <f>-ATAN(Z5)</f>
        <v>-0.04701931463060452</v>
      </c>
      <c r="AB5" s="1">
        <f>-ATAN2(1,V5*T5)</f>
        <v>-0.04701931463060452</v>
      </c>
      <c r="AC5" s="1">
        <f>AA5*360/2/PI()</f>
        <v>-2.694008283931362</v>
      </c>
      <c r="AD5" s="1"/>
      <c r="AF5" s="1">
        <f>K5</f>
        <v>0.9988964374109219</v>
      </c>
      <c r="AG5" s="7">
        <f>X5</f>
        <v>0.9988947956652916</v>
      </c>
      <c r="AK5" s="1">
        <f>M5</f>
        <v>-0.009590715808889512</v>
      </c>
      <c r="AL5" s="1">
        <f>Y5</f>
        <v>-0.009604991596191758</v>
      </c>
      <c r="AP5" s="1">
        <f>O5</f>
        <v>-0.04394761618062133</v>
      </c>
      <c r="AQ5" s="1">
        <f>AA5</f>
        <v>-0.04701931463060452</v>
      </c>
      <c r="AU5" s="1">
        <f>Q5</f>
        <v>-2.518012926810449</v>
      </c>
      <c r="AV5" s="1">
        <f>AC5</f>
        <v>-2.694008283931362</v>
      </c>
    </row>
    <row r="6" spans="1:48" ht="13.5">
      <c r="A6">
        <f>A5+1</f>
        <v>1</v>
      </c>
      <c r="B6" s="1">
        <f aca="true" t="shared" si="1" ref="B6:B35">C6*2*PI()</f>
        <v>7.910061650220122</v>
      </c>
      <c r="C6" s="5">
        <f t="shared" si="0"/>
        <v>1.2589254117941673</v>
      </c>
      <c r="D6" s="1">
        <f aca="true" t="shared" si="2" ref="D6:D25">B6*0.001</f>
        <v>0.007910061650220122</v>
      </c>
      <c r="E6" s="3">
        <v>0.875</v>
      </c>
      <c r="F6" s="1">
        <f aca="true" t="shared" si="3" ref="F6:F25">E6*COS(D6)</f>
        <v>0.8749726261722818</v>
      </c>
      <c r="G6" s="1">
        <f aca="true" t="shared" si="4" ref="G6:G35">1-F6</f>
        <v>0.12502737382771822</v>
      </c>
      <c r="H6" s="1">
        <f aca="true" t="shared" si="5" ref="H6:H25">E6*SIN(D6)</f>
        <v>0.006921231767570455</v>
      </c>
      <c r="I6" s="1">
        <f aca="true" t="shared" si="6" ref="I6:I25">SQRT(G6^2+H6^2)</f>
        <v>0.12521879912950942</v>
      </c>
      <c r="J6" s="1">
        <f aca="true" t="shared" si="7" ref="J6:J35">1/I6</f>
        <v>7.986021323888716</v>
      </c>
      <c r="K6" s="1">
        <f aca="true" t="shared" si="8" ref="K6:K35">J6/8</f>
        <v>0.9982526654860895</v>
      </c>
      <c r="L6" s="1">
        <f aca="true" t="shared" si="9" ref="L6:L35">20*LOG(J6,10)</f>
        <v>18.046609309840647</v>
      </c>
      <c r="M6" s="1">
        <f aca="true" t="shared" si="10" ref="M6:M35">20*LOG10(K6)</f>
        <v>-0.015190429998221431</v>
      </c>
      <c r="N6" s="1">
        <f aca="true" t="shared" si="11" ref="N6:N25">H6/G6</f>
        <v>0.05535773131656419</v>
      </c>
      <c r="O6" s="1">
        <f aca="true" t="shared" si="12" ref="O6:O35">-ATAN(N6)</f>
        <v>-0.055301287538448575</v>
      </c>
      <c r="P6" s="4">
        <f aca="true" t="shared" si="13" ref="P6:P25">-ATAN2(G6,H6)</f>
        <v>-0.055301287538448575</v>
      </c>
      <c r="Q6" s="5">
        <f aca="true" t="shared" si="14" ref="Q6:Q25">O6*360/2/PI()</f>
        <v>-3.1685303775925164</v>
      </c>
      <c r="T6" s="13">
        <v>0.007488876</v>
      </c>
      <c r="U6">
        <f>U5+1</f>
        <v>1</v>
      </c>
      <c r="V6" s="1">
        <f aca="true" t="shared" si="15" ref="V6:V35">W6*2*PI()</f>
        <v>7.910061650220122</v>
      </c>
      <c r="W6" s="5">
        <f aca="true" t="shared" si="16" ref="W6:W35">10^(U6/10)</f>
        <v>1.2589254117941673</v>
      </c>
      <c r="X6" s="7">
        <f aca="true" t="shared" si="17" ref="X6:X35">1/SQRT(1+(V6*T6)^2)</f>
        <v>0.9982500651724936</v>
      </c>
      <c r="Y6" s="1">
        <f aca="true" t="shared" si="18" ref="Y6:Y35">20*LOG10(X6)</f>
        <v>-0.015213055599049763</v>
      </c>
      <c r="Z6" s="1">
        <f aca="true" t="shared" si="19" ref="Z6:Z35">V6*T6</f>
        <v>0.05923747085085387</v>
      </c>
      <c r="AA6" s="1">
        <f aca="true" t="shared" si="20" ref="AA6:AA35">-ATAN(Z6)</f>
        <v>-0.059168326737511594</v>
      </c>
      <c r="AB6" s="1">
        <f aca="true" t="shared" si="21" ref="AB6:AB35">-ATAN2(1,V6*T6)</f>
        <v>-0.059168326737511594</v>
      </c>
      <c r="AC6" s="1">
        <f aca="true" t="shared" si="22" ref="AC6:AC35">AA6*360/2/PI()</f>
        <v>-3.390095402910478</v>
      </c>
      <c r="AD6" s="1"/>
      <c r="AF6" s="1">
        <f aca="true" t="shared" si="23" ref="AF6:AF35">K6</f>
        <v>0.9982526654860895</v>
      </c>
      <c r="AG6" s="7">
        <f aca="true" t="shared" si="24" ref="AG6:AG35">X6</f>
        <v>0.9982500651724936</v>
      </c>
      <c r="AK6" s="1">
        <f aca="true" t="shared" si="25" ref="AK6:AK35">M6</f>
        <v>-0.015190429998221431</v>
      </c>
      <c r="AL6" s="1">
        <f aca="true" t="shared" si="26" ref="AL6:AL35">Y6</f>
        <v>-0.015213055599049763</v>
      </c>
      <c r="AP6" s="1">
        <f aca="true" t="shared" si="27" ref="AP6:AP35">O6</f>
        <v>-0.055301287538448575</v>
      </c>
      <c r="AQ6" s="1">
        <f aca="true" t="shared" si="28" ref="AQ6:AQ35">AA6</f>
        <v>-0.059168326737511594</v>
      </c>
      <c r="AU6" s="1">
        <f aca="true" t="shared" si="29" ref="AU6:AU35">Q6</f>
        <v>-3.1685303775925164</v>
      </c>
      <c r="AV6" s="1">
        <f aca="true" t="shared" si="30" ref="AV6:AV35">AC6</f>
        <v>-3.390095402910478</v>
      </c>
    </row>
    <row r="7" spans="1:48" ht="13.5">
      <c r="A7">
        <f aca="true" t="shared" si="31" ref="A7:A35">A6+1</f>
        <v>2</v>
      </c>
      <c r="B7" s="1">
        <f t="shared" si="1"/>
        <v>9.958177620320617</v>
      </c>
      <c r="C7" s="5">
        <f t="shared" si="0"/>
        <v>1.5848931924611136</v>
      </c>
      <c r="D7" s="1">
        <f t="shared" si="2"/>
        <v>0.009958177620320618</v>
      </c>
      <c r="E7" s="3">
        <v>0.875</v>
      </c>
      <c r="F7" s="1">
        <f t="shared" si="3"/>
        <v>0.8749566155391072</v>
      </c>
      <c r="G7" s="1">
        <f t="shared" si="4"/>
        <v>0.1250433844608928</v>
      </c>
      <c r="H7" s="1">
        <f t="shared" si="5"/>
        <v>0.008713261407248669</v>
      </c>
      <c r="I7" s="1">
        <f t="shared" si="6"/>
        <v>0.12534659517428345</v>
      </c>
      <c r="J7" s="1">
        <f t="shared" si="7"/>
        <v>7.977879244422935</v>
      </c>
      <c r="K7" s="1">
        <f t="shared" si="8"/>
        <v>0.9972349055528669</v>
      </c>
      <c r="L7" s="1">
        <f t="shared" si="9"/>
        <v>18.03774916823631</v>
      </c>
      <c r="M7" s="1">
        <f t="shared" si="10"/>
        <v>-0.02405057160255816</v>
      </c>
      <c r="N7" s="1">
        <f t="shared" si="11"/>
        <v>0.0696819063624572</v>
      </c>
      <c r="O7" s="1">
        <f t="shared" si="12"/>
        <v>-0.06956945205220977</v>
      </c>
      <c r="P7" s="4">
        <f t="shared" si="13"/>
        <v>-0.06956945205220977</v>
      </c>
      <c r="Q7" s="5">
        <f t="shared" si="14"/>
        <v>-3.9860359856293637</v>
      </c>
      <c r="T7" s="13">
        <v>0.007488876</v>
      </c>
      <c r="U7">
        <f aca="true" t="shared" si="32" ref="U7:U35">U6+1</f>
        <v>2</v>
      </c>
      <c r="V7" s="1">
        <f t="shared" si="15"/>
        <v>9.958177620320617</v>
      </c>
      <c r="W7" s="5">
        <f t="shared" si="16"/>
        <v>1.5848931924611136</v>
      </c>
      <c r="X7" s="7">
        <f t="shared" si="17"/>
        <v>0.9972307885376563</v>
      </c>
      <c r="Y7" s="1">
        <f t="shared" si="18"/>
        <v>-0.02408643077011653</v>
      </c>
      <c r="Z7" s="1">
        <f t="shared" si="19"/>
        <v>0.07457555738455618</v>
      </c>
      <c r="AA7" s="1">
        <f t="shared" si="20"/>
        <v>-0.07443776589453137</v>
      </c>
      <c r="AB7" s="1">
        <f t="shared" si="21"/>
        <v>-0.07443776589453137</v>
      </c>
      <c r="AC7" s="1">
        <f t="shared" si="22"/>
        <v>-4.264969822139508</v>
      </c>
      <c r="AD7" s="1"/>
      <c r="AF7" s="1">
        <f t="shared" si="23"/>
        <v>0.9972349055528669</v>
      </c>
      <c r="AG7" s="7">
        <f t="shared" si="24"/>
        <v>0.9972307885376563</v>
      </c>
      <c r="AK7" s="1">
        <f t="shared" si="25"/>
        <v>-0.02405057160255816</v>
      </c>
      <c r="AL7" s="1">
        <f t="shared" si="26"/>
        <v>-0.02408643077011653</v>
      </c>
      <c r="AP7" s="1">
        <f t="shared" si="27"/>
        <v>-0.06956945205220977</v>
      </c>
      <c r="AQ7" s="1">
        <f t="shared" si="28"/>
        <v>-0.07443776589453137</v>
      </c>
      <c r="AU7" s="1">
        <f t="shared" si="29"/>
        <v>-3.9860359856293637</v>
      </c>
      <c r="AV7" s="1">
        <f t="shared" si="30"/>
        <v>-4.264969822139508</v>
      </c>
    </row>
    <row r="8" spans="1:48" ht="13.5">
      <c r="A8">
        <f t="shared" si="31"/>
        <v>3</v>
      </c>
      <c r="B8" s="1">
        <f t="shared" si="1"/>
        <v>12.536602861381592</v>
      </c>
      <c r="C8" s="5">
        <f t="shared" si="0"/>
        <v>1.9952623149688797</v>
      </c>
      <c r="D8" s="1">
        <f t="shared" si="2"/>
        <v>0.012536602861381592</v>
      </c>
      <c r="E8" s="3">
        <v>0.875</v>
      </c>
      <c r="F8" s="1">
        <f t="shared" si="3"/>
        <v>0.8749312405956173</v>
      </c>
      <c r="G8" s="1">
        <f t="shared" si="4"/>
        <v>0.12506875940438267</v>
      </c>
      <c r="H8" s="1">
        <f t="shared" si="5"/>
        <v>0.010969240165754986</v>
      </c>
      <c r="I8" s="1">
        <f t="shared" si="6"/>
        <v>0.125548870201071</v>
      </c>
      <c r="J8" s="1">
        <f t="shared" si="7"/>
        <v>7.96502587716213</v>
      </c>
      <c r="K8" s="1">
        <f t="shared" si="8"/>
        <v>0.9956282346452663</v>
      </c>
      <c r="L8" s="1">
        <f t="shared" si="9"/>
        <v>18.0237438219281</v>
      </c>
      <c r="M8" s="1">
        <f t="shared" si="10"/>
        <v>-0.03805591791076903</v>
      </c>
      <c r="N8" s="1">
        <f t="shared" si="11"/>
        <v>0.08770567660536498</v>
      </c>
      <c r="O8" s="1">
        <f t="shared" si="12"/>
        <v>-0.087481823159861</v>
      </c>
      <c r="P8" s="4">
        <f t="shared" si="13"/>
        <v>-0.087481823159861</v>
      </c>
      <c r="Q8" s="5">
        <f t="shared" si="14"/>
        <v>-5.012339251169855</v>
      </c>
      <c r="T8" s="13">
        <v>0.007488876</v>
      </c>
      <c r="U8">
        <f t="shared" si="32"/>
        <v>3</v>
      </c>
      <c r="V8" s="1">
        <f t="shared" si="15"/>
        <v>12.536602861381592</v>
      </c>
      <c r="W8" s="5">
        <f t="shared" si="16"/>
        <v>1.9952623149688797</v>
      </c>
      <c r="X8" s="7">
        <f t="shared" si="17"/>
        <v>0.9956217201344241</v>
      </c>
      <c r="Y8" s="1">
        <f t="shared" si="18"/>
        <v>-0.03811275087850956</v>
      </c>
      <c r="Z8" s="1">
        <f t="shared" si="19"/>
        <v>0.09388506429013194</v>
      </c>
      <c r="AA8" s="1">
        <f t="shared" si="20"/>
        <v>-0.09361066702139836</v>
      </c>
      <c r="AB8" s="1">
        <f t="shared" si="21"/>
        <v>-0.09361066702139836</v>
      </c>
      <c r="AC8" s="1">
        <f t="shared" si="22"/>
        <v>-5.363496137730607</v>
      </c>
      <c r="AD8" s="1"/>
      <c r="AF8" s="1">
        <f t="shared" si="23"/>
        <v>0.9956282346452663</v>
      </c>
      <c r="AG8" s="7">
        <f t="shared" si="24"/>
        <v>0.9956217201344241</v>
      </c>
      <c r="AK8" s="1">
        <f t="shared" si="25"/>
        <v>-0.03805591791076903</v>
      </c>
      <c r="AL8" s="1">
        <f t="shared" si="26"/>
        <v>-0.03811275087850956</v>
      </c>
      <c r="AP8" s="1">
        <f t="shared" si="27"/>
        <v>-0.087481823159861</v>
      </c>
      <c r="AQ8" s="1">
        <f t="shared" si="28"/>
        <v>-0.09361066702139836</v>
      </c>
      <c r="AU8" s="1">
        <f t="shared" si="29"/>
        <v>-5.012339251169855</v>
      </c>
      <c r="AV8" s="1">
        <f t="shared" si="30"/>
        <v>-5.363496137730607</v>
      </c>
    </row>
    <row r="9" spans="1:48" ht="13.5">
      <c r="A9">
        <f t="shared" si="31"/>
        <v>4</v>
      </c>
      <c r="B9" s="1">
        <f t="shared" si="1"/>
        <v>15.78264791976476</v>
      </c>
      <c r="C9" s="5">
        <f t="shared" si="0"/>
        <v>2.5118864315095806</v>
      </c>
      <c r="D9" s="1">
        <f t="shared" si="2"/>
        <v>0.01578264791976476</v>
      </c>
      <c r="E9" s="3">
        <v>0.875</v>
      </c>
      <c r="F9" s="1">
        <f t="shared" si="3"/>
        <v>0.8748910245228849</v>
      </c>
      <c r="G9" s="1">
        <f t="shared" si="4"/>
        <v>0.12510897547711508</v>
      </c>
      <c r="H9" s="1">
        <f t="shared" si="5"/>
        <v>0.013809243617838186</v>
      </c>
      <c r="I9" s="1">
        <f t="shared" si="6"/>
        <v>0.12586878466971144</v>
      </c>
      <c r="J9" s="1">
        <f t="shared" si="7"/>
        <v>7.944781564579896</v>
      </c>
      <c r="K9" s="1">
        <f t="shared" si="8"/>
        <v>0.993097695572487</v>
      </c>
      <c r="L9" s="1">
        <f t="shared" si="9"/>
        <v>18.001639222556538</v>
      </c>
      <c r="M9" s="1">
        <f t="shared" si="10"/>
        <v>-0.06016051728233162</v>
      </c>
      <c r="N9" s="1">
        <f t="shared" si="11"/>
        <v>0.11037772122403937</v>
      </c>
      <c r="O9" s="1">
        <f t="shared" si="12"/>
        <v>-0.10993271687443225</v>
      </c>
      <c r="P9" s="4">
        <f t="shared" si="13"/>
        <v>-0.10993271687443225</v>
      </c>
      <c r="Q9" s="5">
        <f t="shared" si="14"/>
        <v>-6.298680707311575</v>
      </c>
      <c r="T9" s="13">
        <v>0.007488876</v>
      </c>
      <c r="U9">
        <f t="shared" si="32"/>
        <v>4</v>
      </c>
      <c r="V9" s="1">
        <f t="shared" si="15"/>
        <v>15.78264791976476</v>
      </c>
      <c r="W9" s="5">
        <f t="shared" si="16"/>
        <v>2.5118864315095806</v>
      </c>
      <c r="X9" s="7">
        <f t="shared" si="17"/>
        <v>0.9930873970253884</v>
      </c>
      <c r="Y9" s="1">
        <f t="shared" si="18"/>
        <v>-0.06025059150941611</v>
      </c>
      <c r="Z9" s="1">
        <f t="shared" si="19"/>
        <v>0.11819429322277623</v>
      </c>
      <c r="AA9" s="1">
        <f t="shared" si="20"/>
        <v>-0.11764847386324183</v>
      </c>
      <c r="AB9" s="1">
        <f t="shared" si="21"/>
        <v>-0.11764847386324183</v>
      </c>
      <c r="AC9" s="1">
        <f t="shared" si="22"/>
        <v>-6.740761018518933</v>
      </c>
      <c r="AD9" s="1"/>
      <c r="AF9" s="1">
        <f t="shared" si="23"/>
        <v>0.993097695572487</v>
      </c>
      <c r="AG9" s="7">
        <f t="shared" si="24"/>
        <v>0.9930873970253884</v>
      </c>
      <c r="AK9" s="1">
        <f t="shared" si="25"/>
        <v>-0.06016051728233162</v>
      </c>
      <c r="AL9" s="1">
        <f t="shared" si="26"/>
        <v>-0.06025059150941611</v>
      </c>
      <c r="AP9" s="1">
        <f t="shared" si="27"/>
        <v>-0.10993271687443225</v>
      </c>
      <c r="AQ9" s="1">
        <f t="shared" si="28"/>
        <v>-0.11764847386324183</v>
      </c>
      <c r="AU9" s="1">
        <f t="shared" si="29"/>
        <v>-6.298680707311575</v>
      </c>
      <c r="AV9" s="1">
        <f t="shared" si="30"/>
        <v>-6.740761018518933</v>
      </c>
    </row>
    <row r="10" spans="1:48" ht="13.5">
      <c r="A10">
        <f t="shared" si="31"/>
        <v>5</v>
      </c>
      <c r="B10" s="1">
        <f t="shared" si="1"/>
        <v>19.869176531592203</v>
      </c>
      <c r="C10" s="5">
        <f t="shared" si="0"/>
        <v>3.1622776601683795</v>
      </c>
      <c r="D10" s="1">
        <f t="shared" si="2"/>
        <v>0.019869176531592203</v>
      </c>
      <c r="E10" s="3">
        <v>0.875</v>
      </c>
      <c r="F10" s="1">
        <f t="shared" si="3"/>
        <v>0.8748272876051032</v>
      </c>
      <c r="G10" s="1">
        <f t="shared" si="4"/>
        <v>0.1251727123948968</v>
      </c>
      <c r="H10" s="1">
        <f t="shared" si="5"/>
        <v>0.017384385565735582</v>
      </c>
      <c r="I10" s="1">
        <f t="shared" si="6"/>
        <v>0.1263741460497111</v>
      </c>
      <c r="J10" s="1">
        <f t="shared" si="7"/>
        <v>7.9130109382233575</v>
      </c>
      <c r="K10" s="1">
        <f t="shared" si="8"/>
        <v>0.9891263672779197</v>
      </c>
      <c r="L10" s="1">
        <f t="shared" si="9"/>
        <v>17.966835321138742</v>
      </c>
      <c r="M10" s="1">
        <f t="shared" si="10"/>
        <v>-0.09496441870012919</v>
      </c>
      <c r="N10" s="1">
        <f t="shared" si="11"/>
        <v>0.13888318973939828</v>
      </c>
      <c r="O10" s="1">
        <f t="shared" si="12"/>
        <v>-0.13800043236041457</v>
      </c>
      <c r="P10" s="4">
        <f t="shared" si="13"/>
        <v>-0.13800043236041457</v>
      </c>
      <c r="Q10" s="5">
        <f t="shared" si="14"/>
        <v>-7.906842345232344</v>
      </c>
      <c r="T10" s="13">
        <v>0.007488876</v>
      </c>
      <c r="U10">
        <f t="shared" si="32"/>
        <v>5</v>
      </c>
      <c r="V10" s="1">
        <f t="shared" si="15"/>
        <v>19.869176531592203</v>
      </c>
      <c r="W10" s="5">
        <f t="shared" si="16"/>
        <v>3.1622776601683795</v>
      </c>
      <c r="X10" s="7">
        <f t="shared" si="17"/>
        <v>0.9891101104884493</v>
      </c>
      <c r="Y10" s="1">
        <f t="shared" si="18"/>
        <v>-0.0951071768393093</v>
      </c>
      <c r="Z10" s="1">
        <f t="shared" si="19"/>
        <v>0.1487977992672041</v>
      </c>
      <c r="AA10" s="1">
        <f t="shared" si="20"/>
        <v>-0.14771399432008805</v>
      </c>
      <c r="AB10" s="1">
        <f t="shared" si="21"/>
        <v>-0.14771399432008805</v>
      </c>
      <c r="AC10" s="1">
        <f t="shared" si="22"/>
        <v>-8.46338844956046</v>
      </c>
      <c r="AD10" s="1"/>
      <c r="AF10" s="1">
        <f t="shared" si="23"/>
        <v>0.9891263672779197</v>
      </c>
      <c r="AG10" s="7">
        <f t="shared" si="24"/>
        <v>0.9891101104884493</v>
      </c>
      <c r="AK10" s="1">
        <f t="shared" si="25"/>
        <v>-0.09496441870012919</v>
      </c>
      <c r="AL10" s="1">
        <f t="shared" si="26"/>
        <v>-0.0951071768393093</v>
      </c>
      <c r="AP10" s="1">
        <f t="shared" si="27"/>
        <v>-0.13800043236041457</v>
      </c>
      <c r="AQ10" s="1">
        <f t="shared" si="28"/>
        <v>-0.14771399432008805</v>
      </c>
      <c r="AU10" s="1">
        <f t="shared" si="29"/>
        <v>-7.906842345232344</v>
      </c>
      <c r="AV10" s="1">
        <f t="shared" si="30"/>
        <v>-8.46338844956046</v>
      </c>
    </row>
    <row r="11" spans="1:48" ht="13.5">
      <c r="A11">
        <f t="shared" si="31"/>
        <v>6</v>
      </c>
      <c r="B11" s="1">
        <f t="shared" si="1"/>
        <v>25.013811247045716</v>
      </c>
      <c r="C11" s="5">
        <f t="shared" si="0"/>
        <v>3.9810717055349727</v>
      </c>
      <c r="D11" s="1">
        <f t="shared" si="2"/>
        <v>0.025013811247045718</v>
      </c>
      <c r="E11" s="3">
        <v>0.875</v>
      </c>
      <c r="F11" s="1">
        <f t="shared" si="3"/>
        <v>0.8747262745682534</v>
      </c>
      <c r="G11" s="1">
        <f t="shared" si="4"/>
        <v>0.12527372543174664</v>
      </c>
      <c r="H11" s="1">
        <f t="shared" si="5"/>
        <v>0.021884802488135617</v>
      </c>
      <c r="I11" s="1">
        <f t="shared" si="6"/>
        <v>0.12717095133517461</v>
      </c>
      <c r="J11" s="1">
        <f t="shared" si="7"/>
        <v>7.863430991912434</v>
      </c>
      <c r="K11" s="1">
        <f t="shared" si="8"/>
        <v>0.9829288739890543</v>
      </c>
      <c r="L11" s="1">
        <f t="shared" si="9"/>
        <v>17.912241596956587</v>
      </c>
      <c r="M11" s="1">
        <f t="shared" si="10"/>
        <v>-0.14955814288228456</v>
      </c>
      <c r="N11" s="1">
        <f t="shared" si="11"/>
        <v>0.17469587028494013</v>
      </c>
      <c r="O11" s="1">
        <f t="shared" si="12"/>
        <v>-0.17295055871418494</v>
      </c>
      <c r="P11" s="4">
        <f t="shared" si="13"/>
        <v>-0.17295055871418494</v>
      </c>
      <c r="Q11" s="5">
        <f t="shared" si="14"/>
        <v>-9.909337078752339</v>
      </c>
      <c r="T11" s="13">
        <v>0.007488876</v>
      </c>
      <c r="U11">
        <f t="shared" si="32"/>
        <v>6</v>
      </c>
      <c r="V11" s="1">
        <f t="shared" si="15"/>
        <v>25.013811247045716</v>
      </c>
      <c r="W11" s="5">
        <f t="shared" si="16"/>
        <v>3.9810717055349727</v>
      </c>
      <c r="X11" s="7">
        <f t="shared" si="17"/>
        <v>0.9829032702410748</v>
      </c>
      <c r="Y11" s="1">
        <f t="shared" si="18"/>
        <v>-0.14978439956440828</v>
      </c>
      <c r="Z11" s="1">
        <f t="shared" si="19"/>
        <v>0.18732533071653074</v>
      </c>
      <c r="AA11" s="1">
        <f t="shared" si="20"/>
        <v>-0.18517920753946204</v>
      </c>
      <c r="AB11" s="1">
        <f t="shared" si="21"/>
        <v>-0.18517920753946204</v>
      </c>
      <c r="AC11" s="1">
        <f t="shared" si="22"/>
        <v>-10.609987045588328</v>
      </c>
      <c r="AD11" s="1"/>
      <c r="AF11" s="1">
        <f t="shared" si="23"/>
        <v>0.9829288739890543</v>
      </c>
      <c r="AG11" s="7">
        <f t="shared" si="24"/>
        <v>0.9829032702410748</v>
      </c>
      <c r="AK11" s="1">
        <f t="shared" si="25"/>
        <v>-0.14955814288228456</v>
      </c>
      <c r="AL11" s="1">
        <f t="shared" si="26"/>
        <v>-0.14978439956440828</v>
      </c>
      <c r="AP11" s="1">
        <f t="shared" si="27"/>
        <v>-0.17295055871418494</v>
      </c>
      <c r="AQ11" s="1">
        <f t="shared" si="28"/>
        <v>-0.18517920753946204</v>
      </c>
      <c r="AU11" s="1">
        <f t="shared" si="29"/>
        <v>-9.909337078752339</v>
      </c>
      <c r="AV11" s="1">
        <f t="shared" si="30"/>
        <v>-10.609987045588328</v>
      </c>
    </row>
    <row r="12" spans="1:48" ht="13.5">
      <c r="A12">
        <f t="shared" si="31"/>
        <v>7</v>
      </c>
      <c r="B12" s="1">
        <f t="shared" si="1"/>
        <v>31.490522624728598</v>
      </c>
      <c r="C12" s="5">
        <f t="shared" si="0"/>
        <v>5.011872336272723</v>
      </c>
      <c r="D12" s="1">
        <f t="shared" si="2"/>
        <v>0.0314905226247286</v>
      </c>
      <c r="E12" s="3">
        <v>0.875</v>
      </c>
      <c r="F12" s="1">
        <f t="shared" si="3"/>
        <v>0.8745661876569135</v>
      </c>
      <c r="G12" s="1">
        <f t="shared" si="4"/>
        <v>0.12543381234308648</v>
      </c>
      <c r="H12" s="1">
        <f t="shared" si="5"/>
        <v>0.027549653486975585</v>
      </c>
      <c r="I12" s="1">
        <f t="shared" si="6"/>
        <v>0.12842361420771908</v>
      </c>
      <c r="J12" s="1">
        <f t="shared" si="7"/>
        <v>7.786729926340086</v>
      </c>
      <c r="K12" s="1">
        <f t="shared" si="8"/>
        <v>0.9733412407925107</v>
      </c>
      <c r="L12" s="1">
        <f t="shared" si="9"/>
        <v>17.827102239179816</v>
      </c>
      <c r="M12" s="1">
        <f t="shared" si="10"/>
        <v>-0.23469750065905554</v>
      </c>
      <c r="N12" s="1">
        <f t="shared" si="11"/>
        <v>0.2196349849562237</v>
      </c>
      <c r="O12" s="1">
        <f t="shared" si="12"/>
        <v>-0.216202114409626</v>
      </c>
      <c r="P12" s="4">
        <f t="shared" si="13"/>
        <v>-0.216202114409626</v>
      </c>
      <c r="Q12" s="5">
        <f t="shared" si="14"/>
        <v>-12.38746867747613</v>
      </c>
      <c r="T12" s="13">
        <v>0.007488876</v>
      </c>
      <c r="U12">
        <f t="shared" si="32"/>
        <v>7</v>
      </c>
      <c r="V12" s="1">
        <f t="shared" si="15"/>
        <v>31.490522624728598</v>
      </c>
      <c r="W12" s="5">
        <f t="shared" si="16"/>
        <v>5.011872336272723</v>
      </c>
      <c r="X12" s="7">
        <f t="shared" si="17"/>
        <v>0.9733010576283443</v>
      </c>
      <c r="Y12" s="1">
        <f t="shared" si="18"/>
        <v>-0.23505609404787745</v>
      </c>
      <c r="Z12" s="1">
        <f t="shared" si="19"/>
        <v>0.235828619111787</v>
      </c>
      <c r="AA12" s="1">
        <f t="shared" si="20"/>
        <v>-0.2315970688495928</v>
      </c>
      <c r="AB12" s="1">
        <f t="shared" si="21"/>
        <v>-0.2315970688495928</v>
      </c>
      <c r="AC12" s="1">
        <f t="shared" si="22"/>
        <v>-13.269534592682417</v>
      </c>
      <c r="AD12" s="1"/>
      <c r="AF12" s="1">
        <f t="shared" si="23"/>
        <v>0.9733412407925107</v>
      </c>
      <c r="AG12" s="7">
        <f t="shared" si="24"/>
        <v>0.9733010576283443</v>
      </c>
      <c r="AK12" s="1">
        <f t="shared" si="25"/>
        <v>-0.23469750065905554</v>
      </c>
      <c r="AL12" s="1">
        <f t="shared" si="26"/>
        <v>-0.23505609404787745</v>
      </c>
      <c r="AP12" s="1">
        <f t="shared" si="27"/>
        <v>-0.216202114409626</v>
      </c>
      <c r="AQ12" s="1">
        <f t="shared" si="28"/>
        <v>-0.2315970688495928</v>
      </c>
      <c r="AU12" s="1">
        <f t="shared" si="29"/>
        <v>-12.38746867747613</v>
      </c>
      <c r="AV12" s="1">
        <f t="shared" si="30"/>
        <v>-13.269534592682417</v>
      </c>
    </row>
    <row r="13" spans="1:48" ht="13.5">
      <c r="A13">
        <f t="shared" si="31"/>
        <v>8</v>
      </c>
      <c r="B13" s="1">
        <f t="shared" si="1"/>
        <v>39.64421916295</v>
      </c>
      <c r="C13" s="5">
        <f t="shared" si="0"/>
        <v>6.309573444801934</v>
      </c>
      <c r="D13" s="1">
        <f t="shared" si="2"/>
        <v>0.03964421916295</v>
      </c>
      <c r="E13" s="3">
        <v>0.875</v>
      </c>
      <c r="F13" s="1">
        <f t="shared" si="3"/>
        <v>0.8743124870025802</v>
      </c>
      <c r="G13" s="1">
        <f t="shared" si="4"/>
        <v>0.12568751299741976</v>
      </c>
      <c r="H13" s="1">
        <f t="shared" si="5"/>
        <v>0.03467960598627056</v>
      </c>
      <c r="I13" s="1">
        <f t="shared" si="6"/>
        <v>0.13038414778967392</v>
      </c>
      <c r="J13" s="1">
        <f t="shared" si="7"/>
        <v>7.669644024618132</v>
      </c>
      <c r="K13" s="1">
        <f t="shared" si="8"/>
        <v>0.9587055030772665</v>
      </c>
      <c r="L13" s="1">
        <f t="shared" si="9"/>
        <v>17.69550414538977</v>
      </c>
      <c r="M13" s="1">
        <f t="shared" si="10"/>
        <v>-0.36629559444910165</v>
      </c>
      <c r="N13" s="1">
        <f t="shared" si="11"/>
        <v>0.2759192632523686</v>
      </c>
      <c r="O13" s="1">
        <f t="shared" si="12"/>
        <v>-0.2692206416143866</v>
      </c>
      <c r="P13" s="4">
        <f t="shared" si="13"/>
        <v>-0.2692206416143866</v>
      </c>
      <c r="Q13" s="5">
        <f t="shared" si="14"/>
        <v>-15.42520652230845</v>
      </c>
      <c r="T13" s="13">
        <v>0.007488876</v>
      </c>
      <c r="U13">
        <f t="shared" si="32"/>
        <v>8</v>
      </c>
      <c r="V13" s="1">
        <f t="shared" si="15"/>
        <v>39.64421916295</v>
      </c>
      <c r="W13" s="5">
        <f t="shared" si="16"/>
        <v>6.309573444801934</v>
      </c>
      <c r="X13" s="7">
        <f t="shared" si="17"/>
        <v>0.9586427752292719</v>
      </c>
      <c r="Y13" s="1">
        <f t="shared" si="18"/>
        <v>-0.3668639285084625</v>
      </c>
      <c r="Z13" s="1">
        <f t="shared" si="19"/>
        <v>0.29689064142815635</v>
      </c>
      <c r="AA13" s="1">
        <f t="shared" si="20"/>
        <v>-0.28860173636486985</v>
      </c>
      <c r="AB13" s="1">
        <f t="shared" si="21"/>
        <v>-0.28860173636486985</v>
      </c>
      <c r="AC13" s="1">
        <f t="shared" si="22"/>
        <v>-16.535661453854296</v>
      </c>
      <c r="AD13" s="1"/>
      <c r="AF13" s="1">
        <f t="shared" si="23"/>
        <v>0.9587055030772665</v>
      </c>
      <c r="AG13" s="7">
        <f t="shared" si="24"/>
        <v>0.9586427752292719</v>
      </c>
      <c r="AK13" s="1">
        <f t="shared" si="25"/>
        <v>-0.36629559444910165</v>
      </c>
      <c r="AL13" s="1">
        <f t="shared" si="26"/>
        <v>-0.3668639285084625</v>
      </c>
      <c r="AP13" s="1">
        <f t="shared" si="27"/>
        <v>-0.2692206416143866</v>
      </c>
      <c r="AQ13" s="1">
        <f t="shared" si="28"/>
        <v>-0.28860173636486985</v>
      </c>
      <c r="AU13" s="1">
        <f t="shared" si="29"/>
        <v>-15.42520652230845</v>
      </c>
      <c r="AV13" s="1">
        <f t="shared" si="30"/>
        <v>-16.535661453854296</v>
      </c>
    </row>
    <row r="14" spans="1:48" ht="13.5">
      <c r="A14">
        <f t="shared" si="31"/>
        <v>9</v>
      </c>
      <c r="B14" s="1">
        <f t="shared" si="1"/>
        <v>49.90911493497505</v>
      </c>
      <c r="C14" s="5">
        <f t="shared" si="0"/>
        <v>7.943282347242818</v>
      </c>
      <c r="D14" s="1">
        <f t="shared" si="2"/>
        <v>0.04990911493497505</v>
      </c>
      <c r="E14" s="3">
        <v>0.875</v>
      </c>
      <c r="F14" s="1">
        <f t="shared" si="3"/>
        <v>0.8739104488013577</v>
      </c>
      <c r="G14" s="1">
        <f t="shared" si="4"/>
        <v>0.1260895511986423</v>
      </c>
      <c r="H14" s="1">
        <f t="shared" si="5"/>
        <v>0.04365234788427386</v>
      </c>
      <c r="I14" s="1">
        <f t="shared" si="6"/>
        <v>0.1334320141393538</v>
      </c>
      <c r="J14" s="1">
        <f t="shared" si="7"/>
        <v>7.494453309800297</v>
      </c>
      <c r="K14" s="1">
        <f t="shared" si="8"/>
        <v>0.9368066637250371</v>
      </c>
      <c r="L14" s="1">
        <f t="shared" si="9"/>
        <v>17.49479916611048</v>
      </c>
      <c r="M14" s="1">
        <f t="shared" si="10"/>
        <v>-0.5670005737283922</v>
      </c>
      <c r="N14" s="1">
        <f t="shared" si="11"/>
        <v>0.3462011520328411</v>
      </c>
      <c r="O14" s="1">
        <f t="shared" si="12"/>
        <v>-0.3332865445813745</v>
      </c>
      <c r="P14" s="4">
        <f t="shared" si="13"/>
        <v>-0.3332865445813745</v>
      </c>
      <c r="Q14" s="5">
        <f t="shared" si="14"/>
        <v>-19.09591237301152</v>
      </c>
      <c r="T14" s="13">
        <v>0.007488876</v>
      </c>
      <c r="U14">
        <f t="shared" si="32"/>
        <v>9</v>
      </c>
      <c r="V14" s="1">
        <f t="shared" si="15"/>
        <v>49.90911493497505</v>
      </c>
      <c r="W14" s="5">
        <f t="shared" si="16"/>
        <v>7.943282347242818</v>
      </c>
      <c r="X14" s="7">
        <f t="shared" si="17"/>
        <v>0.9367095190194966</v>
      </c>
      <c r="Y14" s="1">
        <f t="shared" si="18"/>
        <v>-0.5679013272951607</v>
      </c>
      <c r="Z14" s="1">
        <f t="shared" si="19"/>
        <v>0.37376317301777623</v>
      </c>
      <c r="AA14" s="1">
        <f t="shared" si="20"/>
        <v>-0.35768588812919294</v>
      </c>
      <c r="AB14" s="1">
        <f t="shared" si="21"/>
        <v>-0.35768588812919294</v>
      </c>
      <c r="AC14" s="1">
        <f t="shared" si="22"/>
        <v>-20.49389178119127</v>
      </c>
      <c r="AD14" s="1"/>
      <c r="AF14" s="1">
        <f t="shared" si="23"/>
        <v>0.9368066637250371</v>
      </c>
      <c r="AG14" s="7">
        <f t="shared" si="24"/>
        <v>0.9367095190194966</v>
      </c>
      <c r="AK14" s="1">
        <f t="shared" si="25"/>
        <v>-0.5670005737283922</v>
      </c>
      <c r="AL14" s="1">
        <f t="shared" si="26"/>
        <v>-0.5679013272951607</v>
      </c>
      <c r="AP14" s="1">
        <f t="shared" si="27"/>
        <v>-0.3332865445813745</v>
      </c>
      <c r="AQ14" s="1">
        <f t="shared" si="28"/>
        <v>-0.35768588812919294</v>
      </c>
      <c r="AU14" s="1">
        <f t="shared" si="29"/>
        <v>-19.09591237301152</v>
      </c>
      <c r="AV14" s="1">
        <f t="shared" si="30"/>
        <v>-20.49389178119127</v>
      </c>
    </row>
    <row r="15" spans="1:48" ht="13.5">
      <c r="A15">
        <f t="shared" si="31"/>
        <v>10</v>
      </c>
      <c r="B15" s="1">
        <f t="shared" si="1"/>
        <v>62.83185307179586</v>
      </c>
      <c r="C15" s="5">
        <f t="shared" si="0"/>
        <v>10</v>
      </c>
      <c r="D15" s="1">
        <f t="shared" si="2"/>
        <v>0.06283185307179587</v>
      </c>
      <c r="E15" s="3">
        <v>0.875</v>
      </c>
      <c r="F15" s="1">
        <f t="shared" si="3"/>
        <v>0.8732733873747376</v>
      </c>
      <c r="G15" s="1">
        <f t="shared" si="4"/>
        <v>0.1267266126252624</v>
      </c>
      <c r="H15" s="1">
        <f t="shared" si="5"/>
        <v>0.054941704588149204</v>
      </c>
      <c r="I15" s="1">
        <f t="shared" si="6"/>
        <v>0.13812394886667834</v>
      </c>
      <c r="J15" s="1">
        <f t="shared" si="7"/>
        <v>7.239874100075376</v>
      </c>
      <c r="K15" s="1">
        <f t="shared" si="8"/>
        <v>0.904984262509422</v>
      </c>
      <c r="L15" s="1">
        <f t="shared" si="9"/>
        <v>17.19462027941821</v>
      </c>
      <c r="M15" s="1">
        <f t="shared" si="10"/>
        <v>-0.8671794604206574</v>
      </c>
      <c r="N15" s="1">
        <f t="shared" si="11"/>
        <v>0.433545120870664</v>
      </c>
      <c r="O15" s="1">
        <f t="shared" si="12"/>
        <v>-0.40908612086409274</v>
      </c>
      <c r="P15" s="4">
        <f t="shared" si="13"/>
        <v>-0.40908612086409274</v>
      </c>
      <c r="Q15" s="5">
        <f t="shared" si="14"/>
        <v>-23.438908182891204</v>
      </c>
      <c r="T15" s="13">
        <v>0.007488876</v>
      </c>
      <c r="U15">
        <f t="shared" si="32"/>
        <v>10</v>
      </c>
      <c r="V15" s="1">
        <f t="shared" si="15"/>
        <v>62.83185307179586</v>
      </c>
      <c r="W15" s="5">
        <f t="shared" si="16"/>
        <v>10</v>
      </c>
      <c r="X15" s="7">
        <f t="shared" si="17"/>
        <v>0.9048355317306997</v>
      </c>
      <c r="Y15" s="1">
        <f t="shared" si="18"/>
        <v>-0.8686070712101785</v>
      </c>
      <c r="Z15" s="1">
        <f t="shared" si="19"/>
        <v>0.4705399565048983</v>
      </c>
      <c r="AA15" s="1">
        <f t="shared" si="20"/>
        <v>-0.4398030563862622</v>
      </c>
      <c r="AB15" s="1">
        <f t="shared" si="21"/>
        <v>-0.4398030563862622</v>
      </c>
      <c r="AC15" s="1">
        <f t="shared" si="22"/>
        <v>-25.198858947886993</v>
      </c>
      <c r="AD15" s="1"/>
      <c r="AF15" s="1">
        <f t="shared" si="23"/>
        <v>0.904984262509422</v>
      </c>
      <c r="AG15" s="7">
        <f t="shared" si="24"/>
        <v>0.9048355317306997</v>
      </c>
      <c r="AK15" s="1">
        <f t="shared" si="25"/>
        <v>-0.8671794604206574</v>
      </c>
      <c r="AL15" s="1">
        <f t="shared" si="26"/>
        <v>-0.8686070712101785</v>
      </c>
      <c r="AP15" s="1">
        <f t="shared" si="27"/>
        <v>-0.40908612086409274</v>
      </c>
      <c r="AQ15" s="1">
        <f t="shared" si="28"/>
        <v>-0.4398030563862622</v>
      </c>
      <c r="AU15" s="1">
        <f t="shared" si="29"/>
        <v>-23.438908182891204</v>
      </c>
      <c r="AV15" s="1">
        <f t="shared" si="30"/>
        <v>-25.198858947886993</v>
      </c>
    </row>
    <row r="16" spans="1:48" ht="13.5">
      <c r="A16">
        <f t="shared" si="31"/>
        <v>11</v>
      </c>
      <c r="B16" s="1">
        <f t="shared" si="1"/>
        <v>79.10061650220126</v>
      </c>
      <c r="C16" s="5">
        <f t="shared" si="0"/>
        <v>12.58925411794168</v>
      </c>
      <c r="D16" s="1">
        <f t="shared" si="2"/>
        <v>0.07910061650220127</v>
      </c>
      <c r="E16" s="3">
        <v>0.875</v>
      </c>
      <c r="F16" s="1">
        <f t="shared" si="3"/>
        <v>0.8722640299608736</v>
      </c>
      <c r="G16" s="1">
        <f t="shared" si="4"/>
        <v>0.1277359700391264</v>
      </c>
      <c r="H16" s="1">
        <f t="shared" si="5"/>
        <v>0.0691408854182252</v>
      </c>
      <c r="I16" s="1">
        <f t="shared" si="6"/>
        <v>0.14524785739642684</v>
      </c>
      <c r="J16" s="1">
        <f t="shared" si="7"/>
        <v>6.884783141899899</v>
      </c>
      <c r="K16" s="1">
        <f t="shared" si="8"/>
        <v>0.8605978927374873</v>
      </c>
      <c r="L16" s="1">
        <f t="shared" si="9"/>
        <v>16.757805306500916</v>
      </c>
      <c r="M16" s="1">
        <f t="shared" si="10"/>
        <v>-1.3039944333379536</v>
      </c>
      <c r="N16" s="1">
        <f t="shared" si="11"/>
        <v>0.541279683373813</v>
      </c>
      <c r="O16" s="1">
        <f t="shared" si="12"/>
        <v>-0.49612350709526215</v>
      </c>
      <c r="P16" s="4">
        <f t="shared" si="13"/>
        <v>-0.49612350709526215</v>
      </c>
      <c r="Q16" s="5">
        <f t="shared" si="14"/>
        <v>-28.425783073787272</v>
      </c>
      <c r="T16" s="13">
        <v>0.007488876</v>
      </c>
      <c r="U16">
        <f t="shared" si="32"/>
        <v>11</v>
      </c>
      <c r="V16" s="1">
        <f t="shared" si="15"/>
        <v>79.10061650220126</v>
      </c>
      <c r="W16" s="5">
        <f t="shared" si="16"/>
        <v>12.58925411794168</v>
      </c>
      <c r="X16" s="7">
        <f t="shared" si="17"/>
        <v>0.8603737391710118</v>
      </c>
      <c r="Y16" s="1">
        <f t="shared" si="18"/>
        <v>-1.3062570774342257</v>
      </c>
      <c r="Z16" s="1">
        <f t="shared" si="19"/>
        <v>0.592374708508539</v>
      </c>
      <c r="AA16" s="1">
        <f t="shared" si="20"/>
        <v>-0.5347938020340652</v>
      </c>
      <c r="AB16" s="1">
        <f t="shared" si="21"/>
        <v>-0.5347938020340652</v>
      </c>
      <c r="AC16" s="1">
        <f t="shared" si="22"/>
        <v>-30.641427766306798</v>
      </c>
      <c r="AD16" s="1"/>
      <c r="AF16" s="1">
        <f t="shared" si="23"/>
        <v>0.8605978927374873</v>
      </c>
      <c r="AG16" s="7">
        <f t="shared" si="24"/>
        <v>0.8603737391710118</v>
      </c>
      <c r="AK16" s="1">
        <f t="shared" si="25"/>
        <v>-1.3039944333379536</v>
      </c>
      <c r="AL16" s="1">
        <f t="shared" si="26"/>
        <v>-1.3062570774342257</v>
      </c>
      <c r="AP16" s="1">
        <f t="shared" si="27"/>
        <v>-0.49612350709526215</v>
      </c>
      <c r="AQ16" s="1">
        <f t="shared" si="28"/>
        <v>-0.5347938020340652</v>
      </c>
      <c r="AU16" s="1">
        <f t="shared" si="29"/>
        <v>-28.425783073787272</v>
      </c>
      <c r="AV16" s="1">
        <f t="shared" si="30"/>
        <v>-30.641427766306798</v>
      </c>
    </row>
    <row r="17" spans="1:48" ht="13.5">
      <c r="A17">
        <f t="shared" si="31"/>
        <v>12</v>
      </c>
      <c r="B17" s="1">
        <f t="shared" si="1"/>
        <v>99.58177620320618</v>
      </c>
      <c r="C17" s="5">
        <f t="shared" si="0"/>
        <v>15.848931924611136</v>
      </c>
      <c r="D17" s="1">
        <f t="shared" si="2"/>
        <v>0.09958177620320617</v>
      </c>
      <c r="E17" s="3">
        <v>0.875</v>
      </c>
      <c r="F17" s="1">
        <f t="shared" si="3"/>
        <v>0.8706651020976197</v>
      </c>
      <c r="G17" s="1">
        <f t="shared" si="4"/>
        <v>0.12933489790238029</v>
      </c>
      <c r="H17" s="1">
        <f t="shared" si="5"/>
        <v>0.08699011431962474</v>
      </c>
      <c r="I17" s="1">
        <f t="shared" si="6"/>
        <v>0.1558678793233568</v>
      </c>
      <c r="J17" s="1">
        <f t="shared" si="7"/>
        <v>6.41569003402839</v>
      </c>
      <c r="K17" s="1">
        <f t="shared" si="8"/>
        <v>0.8019612542535488</v>
      </c>
      <c r="L17" s="1">
        <f t="shared" si="9"/>
        <v>16.14486746785721</v>
      </c>
      <c r="M17" s="1">
        <f t="shared" si="10"/>
        <v>-1.9169322719816582</v>
      </c>
      <c r="N17" s="1">
        <f t="shared" si="11"/>
        <v>0.6725958401829284</v>
      </c>
      <c r="O17" s="1">
        <f t="shared" si="12"/>
        <v>-0.5920961907812865</v>
      </c>
      <c r="P17" s="4">
        <f t="shared" si="13"/>
        <v>-0.5920961907812865</v>
      </c>
      <c r="Q17" s="5">
        <f t="shared" si="14"/>
        <v>-33.92461279754052</v>
      </c>
      <c r="T17" s="13">
        <v>0.007488876</v>
      </c>
      <c r="U17">
        <f t="shared" si="32"/>
        <v>12</v>
      </c>
      <c r="V17" s="1">
        <f t="shared" si="15"/>
        <v>99.58177620320618</v>
      </c>
      <c r="W17" s="5">
        <f t="shared" si="16"/>
        <v>15.848931924611136</v>
      </c>
      <c r="X17" s="7">
        <f t="shared" si="17"/>
        <v>0.8016302172751271</v>
      </c>
      <c r="Y17" s="1">
        <f t="shared" si="18"/>
        <v>-1.9205184106617215</v>
      </c>
      <c r="Z17" s="1">
        <f t="shared" si="19"/>
        <v>0.7457555738455619</v>
      </c>
      <c r="AA17" s="1">
        <f t="shared" si="20"/>
        <v>-0.6407791372237335</v>
      </c>
      <c r="AB17" s="1">
        <f t="shared" si="21"/>
        <v>-0.6407791372237335</v>
      </c>
      <c r="AC17" s="1">
        <f t="shared" si="22"/>
        <v>-36.71394016295415</v>
      </c>
      <c r="AD17" s="1"/>
      <c r="AF17" s="1">
        <f t="shared" si="23"/>
        <v>0.8019612542535488</v>
      </c>
      <c r="AG17" s="7">
        <f t="shared" si="24"/>
        <v>0.8016302172751271</v>
      </c>
      <c r="AK17" s="1">
        <f t="shared" si="25"/>
        <v>-1.9169322719816582</v>
      </c>
      <c r="AL17" s="1">
        <f t="shared" si="26"/>
        <v>-1.9205184106617215</v>
      </c>
      <c r="AP17" s="1">
        <f t="shared" si="27"/>
        <v>-0.5920961907812865</v>
      </c>
      <c r="AQ17" s="1">
        <f t="shared" si="28"/>
        <v>-0.6407791372237335</v>
      </c>
      <c r="AU17" s="1">
        <f t="shared" si="29"/>
        <v>-33.92461279754052</v>
      </c>
      <c r="AV17" s="1">
        <f t="shared" si="30"/>
        <v>-36.71394016295415</v>
      </c>
    </row>
    <row r="18" spans="1:48" ht="13.5">
      <c r="A18">
        <f t="shared" si="31"/>
        <v>13</v>
      </c>
      <c r="B18" s="1">
        <f t="shared" si="1"/>
        <v>125.36602861381597</v>
      </c>
      <c r="C18" s="5">
        <f t="shared" si="0"/>
        <v>19.952623149688804</v>
      </c>
      <c r="D18" s="1">
        <f t="shared" si="2"/>
        <v>0.12536602861381596</v>
      </c>
      <c r="E18" s="3">
        <v>0.875</v>
      </c>
      <c r="F18" s="1">
        <f t="shared" si="3"/>
        <v>0.8681329704641153</v>
      </c>
      <c r="G18" s="1">
        <f t="shared" si="4"/>
        <v>0.1318670295358847</v>
      </c>
      <c r="H18" s="1">
        <f t="shared" si="5"/>
        <v>0.10940816054185122</v>
      </c>
      <c r="I18" s="1">
        <f t="shared" si="6"/>
        <v>0.17134485423195345</v>
      </c>
      <c r="J18" s="1">
        <f t="shared" si="7"/>
        <v>5.836183435344239</v>
      </c>
      <c r="K18" s="1">
        <f t="shared" si="8"/>
        <v>0.7295229294180299</v>
      </c>
      <c r="L18" s="1">
        <f t="shared" si="9"/>
        <v>15.322578672330312</v>
      </c>
      <c r="M18" s="1">
        <f t="shared" si="10"/>
        <v>-2.739221067508559</v>
      </c>
      <c r="N18" s="1">
        <f t="shared" si="11"/>
        <v>0.8296854864094607</v>
      </c>
      <c r="O18" s="1">
        <f t="shared" si="12"/>
        <v>-0.6925815826838293</v>
      </c>
      <c r="P18" s="4">
        <f t="shared" si="13"/>
        <v>-0.6925815826838293</v>
      </c>
      <c r="Q18" s="5">
        <f t="shared" si="14"/>
        <v>-39.68200165627428</v>
      </c>
      <c r="T18" s="13">
        <v>0.007488876</v>
      </c>
      <c r="U18">
        <f t="shared" si="32"/>
        <v>13</v>
      </c>
      <c r="V18" s="1">
        <f t="shared" si="15"/>
        <v>125.36602861381597</v>
      </c>
      <c r="W18" s="5">
        <f t="shared" si="16"/>
        <v>19.952623149688804</v>
      </c>
      <c r="X18" s="7">
        <f t="shared" si="17"/>
        <v>0.7290456992810199</v>
      </c>
      <c r="Y18" s="1">
        <f t="shared" si="18"/>
        <v>-2.7449049528854754</v>
      </c>
      <c r="Z18" s="1">
        <f t="shared" si="19"/>
        <v>0.9388506429013197</v>
      </c>
      <c r="AA18" s="1">
        <f t="shared" si="20"/>
        <v>-0.753869642008851</v>
      </c>
      <c r="AB18" s="1">
        <f t="shared" si="21"/>
        <v>-0.753869642008851</v>
      </c>
      <c r="AC18" s="1">
        <f t="shared" si="22"/>
        <v>-43.19354879014543</v>
      </c>
      <c r="AD18" s="1"/>
      <c r="AF18" s="1">
        <f t="shared" si="23"/>
        <v>0.7295229294180299</v>
      </c>
      <c r="AG18" s="7">
        <f t="shared" si="24"/>
        <v>0.7290456992810199</v>
      </c>
      <c r="AK18" s="1">
        <f t="shared" si="25"/>
        <v>-2.739221067508559</v>
      </c>
      <c r="AL18" s="1">
        <f t="shared" si="26"/>
        <v>-2.7449049528854754</v>
      </c>
      <c r="AP18" s="1">
        <f t="shared" si="27"/>
        <v>-0.6925815826838293</v>
      </c>
      <c r="AQ18" s="1">
        <f t="shared" si="28"/>
        <v>-0.753869642008851</v>
      </c>
      <c r="AU18" s="1">
        <f t="shared" si="29"/>
        <v>-39.68200165627428</v>
      </c>
      <c r="AV18" s="1">
        <f t="shared" si="30"/>
        <v>-43.19354879014543</v>
      </c>
    </row>
    <row r="19" spans="1:48" ht="13.5">
      <c r="A19">
        <f t="shared" si="31"/>
        <v>14</v>
      </c>
      <c r="B19" s="1">
        <f t="shared" si="1"/>
        <v>157.82647919764753</v>
      </c>
      <c r="C19" s="5">
        <f t="shared" si="0"/>
        <v>25.1188643150958</v>
      </c>
      <c r="D19" s="1">
        <f t="shared" si="2"/>
        <v>0.15782647919764753</v>
      </c>
      <c r="E19" s="3">
        <v>0.875</v>
      </c>
      <c r="F19" s="1">
        <f t="shared" si="3"/>
        <v>0.8641248285374361</v>
      </c>
      <c r="G19" s="1">
        <f t="shared" si="4"/>
        <v>0.1358751714625639</v>
      </c>
      <c r="H19" s="1">
        <f t="shared" si="5"/>
        <v>0.13752556382413694</v>
      </c>
      <c r="I19" s="1">
        <f t="shared" si="6"/>
        <v>0.19332703619806493</v>
      </c>
      <c r="J19" s="1">
        <f t="shared" si="7"/>
        <v>5.1725822712943925</v>
      </c>
      <c r="K19" s="1">
        <f t="shared" si="8"/>
        <v>0.6465727839117991</v>
      </c>
      <c r="L19" s="1">
        <f t="shared" si="9"/>
        <v>14.274148139234999</v>
      </c>
      <c r="M19" s="1">
        <f t="shared" si="10"/>
        <v>-3.7876516006038727</v>
      </c>
      <c r="N19" s="1">
        <f t="shared" si="11"/>
        <v>1.0121463865974054</v>
      </c>
      <c r="O19" s="1">
        <f t="shared" si="12"/>
        <v>-0.7914346223472306</v>
      </c>
      <c r="P19" s="4">
        <f t="shared" si="13"/>
        <v>-0.7914346223472306</v>
      </c>
      <c r="Q19" s="5">
        <f t="shared" si="14"/>
        <v>-45.3458636210265</v>
      </c>
      <c r="T19" s="13">
        <v>0.007488876</v>
      </c>
      <c r="U19">
        <f t="shared" si="32"/>
        <v>14</v>
      </c>
      <c r="V19" s="1">
        <f t="shared" si="15"/>
        <v>157.82647919764753</v>
      </c>
      <c r="W19" s="5">
        <f t="shared" si="16"/>
        <v>25.1188643150958</v>
      </c>
      <c r="X19" s="7">
        <f t="shared" si="17"/>
        <v>0.6459025079907487</v>
      </c>
      <c r="Y19" s="1">
        <f t="shared" si="18"/>
        <v>-3.796660582416829</v>
      </c>
      <c r="Z19" s="1">
        <f t="shared" si="19"/>
        <v>1.181942932227762</v>
      </c>
      <c r="AA19" s="1">
        <f t="shared" si="20"/>
        <v>-0.8685914431170904</v>
      </c>
      <c r="AB19" s="1">
        <f t="shared" si="21"/>
        <v>-0.8685914431170904</v>
      </c>
      <c r="AC19" s="1">
        <f t="shared" si="22"/>
        <v>-49.76662381178679</v>
      </c>
      <c r="AD19" s="1"/>
      <c r="AF19" s="1">
        <f t="shared" si="23"/>
        <v>0.6465727839117991</v>
      </c>
      <c r="AG19" s="7">
        <f t="shared" si="24"/>
        <v>0.6459025079907487</v>
      </c>
      <c r="AK19" s="1">
        <f t="shared" si="25"/>
        <v>-3.7876516006038727</v>
      </c>
      <c r="AL19" s="1">
        <f t="shared" si="26"/>
        <v>-3.796660582416829</v>
      </c>
      <c r="AP19" s="1">
        <f t="shared" si="27"/>
        <v>-0.7914346223472306</v>
      </c>
      <c r="AQ19" s="1">
        <f t="shared" si="28"/>
        <v>-0.8685914431170904</v>
      </c>
      <c r="AU19" s="1">
        <f t="shared" si="29"/>
        <v>-45.3458636210265</v>
      </c>
      <c r="AV19" s="1">
        <f t="shared" si="30"/>
        <v>-49.76662381178679</v>
      </c>
    </row>
    <row r="20" spans="1:48" ht="13.5">
      <c r="A20">
        <f t="shared" si="31"/>
        <v>15</v>
      </c>
      <c r="B20" s="1">
        <f t="shared" si="1"/>
        <v>198.69176531592208</v>
      </c>
      <c r="C20" s="5">
        <f t="shared" si="0"/>
        <v>31.622776601683803</v>
      </c>
      <c r="D20" s="1">
        <f t="shared" si="2"/>
        <v>0.1986917653159221</v>
      </c>
      <c r="E20" s="3">
        <v>0.875</v>
      </c>
      <c r="F20" s="1">
        <f t="shared" si="3"/>
        <v>0.8577849395458393</v>
      </c>
      <c r="G20" s="1">
        <f t="shared" si="4"/>
        <v>0.14221506045416066</v>
      </c>
      <c r="H20" s="1">
        <f t="shared" si="5"/>
        <v>0.1727136285541496</v>
      </c>
      <c r="I20" s="1">
        <f t="shared" si="6"/>
        <v>0.22373001789728916</v>
      </c>
      <c r="J20" s="1">
        <f t="shared" si="7"/>
        <v>4.469672909332551</v>
      </c>
      <c r="K20" s="1">
        <f t="shared" si="8"/>
        <v>0.5587091136665688</v>
      </c>
      <c r="L20" s="1">
        <f t="shared" si="9"/>
        <v>13.00551485248404</v>
      </c>
      <c r="M20" s="1">
        <f t="shared" si="10"/>
        <v>-5.0562848873548285</v>
      </c>
      <c r="N20" s="1">
        <f t="shared" si="11"/>
        <v>1.2144538560303841</v>
      </c>
      <c r="O20" s="1">
        <f t="shared" si="12"/>
        <v>-0.8819398830396665</v>
      </c>
      <c r="P20" s="4">
        <f t="shared" si="13"/>
        <v>-0.8819398830396665</v>
      </c>
      <c r="Q20" s="5">
        <f t="shared" si="14"/>
        <v>-50.53143308243434</v>
      </c>
      <c r="T20" s="13">
        <v>0.007488876</v>
      </c>
      <c r="U20">
        <f t="shared" si="32"/>
        <v>15</v>
      </c>
      <c r="V20" s="1">
        <f t="shared" si="15"/>
        <v>198.69176531592208</v>
      </c>
      <c r="W20" s="5">
        <f t="shared" si="16"/>
        <v>31.622776601683803</v>
      </c>
      <c r="X20" s="7">
        <f t="shared" si="17"/>
        <v>0.5577913302070663</v>
      </c>
      <c r="Y20" s="1">
        <f t="shared" si="18"/>
        <v>-5.070564805791346</v>
      </c>
      <c r="Z20" s="1">
        <f t="shared" si="19"/>
        <v>1.4879779926720413</v>
      </c>
      <c r="AA20" s="1">
        <f t="shared" si="20"/>
        <v>-0.9790740219253219</v>
      </c>
      <c r="AB20" s="1">
        <f t="shared" si="21"/>
        <v>-0.9790740219253219</v>
      </c>
      <c r="AC20" s="1">
        <f t="shared" si="22"/>
        <v>-56.09680928721997</v>
      </c>
      <c r="AD20" s="1"/>
      <c r="AF20" s="1">
        <f t="shared" si="23"/>
        <v>0.5587091136665688</v>
      </c>
      <c r="AG20" s="7">
        <f t="shared" si="24"/>
        <v>0.5577913302070663</v>
      </c>
      <c r="AK20" s="1">
        <f t="shared" si="25"/>
        <v>-5.0562848873548285</v>
      </c>
      <c r="AL20" s="1">
        <f t="shared" si="26"/>
        <v>-5.070564805791346</v>
      </c>
      <c r="AP20" s="1">
        <f t="shared" si="27"/>
        <v>-0.8819398830396665</v>
      </c>
      <c r="AQ20" s="1">
        <f t="shared" si="28"/>
        <v>-0.9790740219253219</v>
      </c>
      <c r="AU20" s="1">
        <f t="shared" si="29"/>
        <v>-50.53143308243434</v>
      </c>
      <c r="AV20" s="1">
        <f t="shared" si="30"/>
        <v>-56.09680928721997</v>
      </c>
    </row>
    <row r="21" spans="1:48" ht="13.5">
      <c r="A21">
        <f t="shared" si="31"/>
        <v>16</v>
      </c>
      <c r="B21" s="1">
        <f t="shared" si="1"/>
        <v>250.13811247045734</v>
      </c>
      <c r="C21" s="5">
        <f t="shared" si="0"/>
        <v>39.810717055349755</v>
      </c>
      <c r="D21" s="1">
        <f t="shared" si="2"/>
        <v>0.25013811247045736</v>
      </c>
      <c r="E21" s="3">
        <v>0.875</v>
      </c>
      <c r="F21" s="1">
        <f t="shared" si="3"/>
        <v>0.8477684625354973</v>
      </c>
      <c r="G21" s="1">
        <f t="shared" si="4"/>
        <v>0.1522315374645027</v>
      </c>
      <c r="H21" s="1">
        <f t="shared" si="5"/>
        <v>0.21659555380985793</v>
      </c>
      <c r="I21" s="1">
        <f t="shared" si="6"/>
        <v>0.26474152475387264</v>
      </c>
      <c r="J21" s="1">
        <f t="shared" si="7"/>
        <v>3.777269171995928</v>
      </c>
      <c r="K21" s="1">
        <f t="shared" si="8"/>
        <v>0.472158646499491</v>
      </c>
      <c r="L21" s="1">
        <f t="shared" si="9"/>
        <v>11.543558683827243</v>
      </c>
      <c r="M21" s="1">
        <f t="shared" si="10"/>
        <v>-6.518241056011628</v>
      </c>
      <c r="N21" s="1">
        <f t="shared" si="11"/>
        <v>1.4228034309931583</v>
      </c>
      <c r="O21" s="1">
        <f t="shared" si="12"/>
        <v>-0.9581683523669926</v>
      </c>
      <c r="P21" s="4">
        <f t="shared" si="13"/>
        <v>-0.9581683523669926</v>
      </c>
      <c r="Q21" s="5">
        <f t="shared" si="14"/>
        <v>-54.89900265363258</v>
      </c>
      <c r="T21" s="13">
        <v>0.007488876</v>
      </c>
      <c r="U21">
        <f t="shared" si="32"/>
        <v>16</v>
      </c>
      <c r="V21" s="1">
        <f t="shared" si="15"/>
        <v>250.13811247045734</v>
      </c>
      <c r="W21" s="5">
        <f t="shared" si="16"/>
        <v>39.810717055349755</v>
      </c>
      <c r="X21" s="7">
        <f t="shared" si="17"/>
        <v>0.47092975143800764</v>
      </c>
      <c r="Y21" s="1">
        <f t="shared" si="18"/>
        <v>-6.540877434415792</v>
      </c>
      <c r="Z21" s="1">
        <f t="shared" si="19"/>
        <v>1.8732533071653088</v>
      </c>
      <c r="AA21" s="1">
        <f t="shared" si="20"/>
        <v>-1.0804519089444522</v>
      </c>
      <c r="AB21" s="1">
        <f t="shared" si="21"/>
        <v>-1.0804519089444522</v>
      </c>
      <c r="AC21" s="1">
        <f t="shared" si="22"/>
        <v>-61.905334349370236</v>
      </c>
      <c r="AD21" s="1"/>
      <c r="AF21" s="1">
        <f t="shared" si="23"/>
        <v>0.472158646499491</v>
      </c>
      <c r="AG21" s="7">
        <f t="shared" si="24"/>
        <v>0.47092975143800764</v>
      </c>
      <c r="AK21" s="1">
        <f t="shared" si="25"/>
        <v>-6.518241056011628</v>
      </c>
      <c r="AL21" s="1">
        <f t="shared" si="26"/>
        <v>-6.540877434415792</v>
      </c>
      <c r="AP21" s="1">
        <f t="shared" si="27"/>
        <v>-0.9581683523669926</v>
      </c>
      <c r="AQ21" s="1">
        <f t="shared" si="28"/>
        <v>-1.0804519089444522</v>
      </c>
      <c r="AU21" s="1">
        <f t="shared" si="29"/>
        <v>-54.89900265363258</v>
      </c>
      <c r="AV21" s="1">
        <f t="shared" si="30"/>
        <v>-61.905334349370236</v>
      </c>
    </row>
    <row r="22" spans="1:48" ht="13.5">
      <c r="A22">
        <f t="shared" si="31"/>
        <v>17</v>
      </c>
      <c r="B22" s="1">
        <f t="shared" si="1"/>
        <v>314.90522624728607</v>
      </c>
      <c r="C22" s="5">
        <f t="shared" si="0"/>
        <v>50.11872336272724</v>
      </c>
      <c r="D22" s="1">
        <f t="shared" si="2"/>
        <v>0.31490522624728606</v>
      </c>
      <c r="E22" s="3">
        <v>0.875</v>
      </c>
      <c r="F22" s="1">
        <f t="shared" si="3"/>
        <v>0.8319725199743853</v>
      </c>
      <c r="G22" s="1">
        <f t="shared" si="4"/>
        <v>0.16802748002561474</v>
      </c>
      <c r="H22" s="1">
        <f t="shared" si="5"/>
        <v>0.27101056438351484</v>
      </c>
      <c r="I22" s="1">
        <f t="shared" si="6"/>
        <v>0.31887295283737943</v>
      </c>
      <c r="J22" s="1">
        <f t="shared" si="7"/>
        <v>3.1360452214646926</v>
      </c>
      <c r="K22" s="1">
        <f t="shared" si="8"/>
        <v>0.39200565268308657</v>
      </c>
      <c r="L22" s="1">
        <f t="shared" si="9"/>
        <v>9.927646330828242</v>
      </c>
      <c r="M22" s="1">
        <f t="shared" si="10"/>
        <v>-8.134153409010628</v>
      </c>
      <c r="N22" s="1">
        <f t="shared" si="11"/>
        <v>1.6128942976601266</v>
      </c>
      <c r="O22" s="1">
        <f t="shared" si="12"/>
        <v>-1.0157981204089463</v>
      </c>
      <c r="P22" s="4">
        <f t="shared" si="13"/>
        <v>-1.0157981204089463</v>
      </c>
      <c r="Q22" s="5">
        <f t="shared" si="14"/>
        <v>-58.20094513675444</v>
      </c>
      <c r="T22" s="13">
        <v>0.007488876</v>
      </c>
      <c r="U22">
        <f t="shared" si="32"/>
        <v>17</v>
      </c>
      <c r="V22" s="1">
        <f t="shared" si="15"/>
        <v>314.90522624728607</v>
      </c>
      <c r="W22" s="5">
        <f t="shared" si="16"/>
        <v>50.11872336272724</v>
      </c>
      <c r="X22" s="7">
        <f t="shared" si="17"/>
        <v>0.39038936497975807</v>
      </c>
      <c r="Y22" s="1">
        <f t="shared" si="18"/>
        <v>-8.170040438627272</v>
      </c>
      <c r="Z22" s="1">
        <f t="shared" si="19"/>
        <v>2.358286191117871</v>
      </c>
      <c r="AA22" s="1">
        <f t="shared" si="20"/>
        <v>-1.1697418479281005</v>
      </c>
      <c r="AB22" s="1">
        <f t="shared" si="21"/>
        <v>-1.1697418479281005</v>
      </c>
      <c r="AC22" s="1">
        <f t="shared" si="22"/>
        <v>-67.02127100611392</v>
      </c>
      <c r="AD22" s="1"/>
      <c r="AF22" s="1">
        <f t="shared" si="23"/>
        <v>0.39200565268308657</v>
      </c>
      <c r="AG22" s="7">
        <f t="shared" si="24"/>
        <v>0.39038936497975807</v>
      </c>
      <c r="AK22" s="1">
        <f t="shared" si="25"/>
        <v>-8.134153409010628</v>
      </c>
      <c r="AL22" s="1">
        <f t="shared" si="26"/>
        <v>-8.170040438627272</v>
      </c>
      <c r="AP22" s="1">
        <f t="shared" si="27"/>
        <v>-1.0157981204089463</v>
      </c>
      <c r="AQ22" s="1">
        <f t="shared" si="28"/>
        <v>-1.1697418479281005</v>
      </c>
      <c r="AU22" s="1">
        <f t="shared" si="29"/>
        <v>-58.20094513675444</v>
      </c>
      <c r="AV22" s="1">
        <f t="shared" si="30"/>
        <v>-67.02127100611392</v>
      </c>
    </row>
    <row r="23" spans="1:48" ht="13.5">
      <c r="A23">
        <f t="shared" si="31"/>
        <v>18</v>
      </c>
      <c r="B23" s="1">
        <f t="shared" si="1"/>
        <v>396.44219162950014</v>
      </c>
      <c r="C23" s="5">
        <f t="shared" si="0"/>
        <v>63.095734448019364</v>
      </c>
      <c r="D23" s="1">
        <f t="shared" si="2"/>
        <v>0.3964421916295002</v>
      </c>
      <c r="E23" s="3">
        <v>0.875</v>
      </c>
      <c r="F23" s="1">
        <f t="shared" si="3"/>
        <v>0.8071355578377173</v>
      </c>
      <c r="G23" s="1">
        <f t="shared" si="4"/>
        <v>0.1928644421622827</v>
      </c>
      <c r="H23" s="1">
        <f t="shared" si="5"/>
        <v>0.33787156032136967</v>
      </c>
      <c r="I23" s="1">
        <f t="shared" si="6"/>
        <v>0.3890422654732586</v>
      </c>
      <c r="J23" s="1">
        <f t="shared" si="7"/>
        <v>2.5704148077164035</v>
      </c>
      <c r="K23" s="1">
        <f t="shared" si="8"/>
        <v>0.32130185096455044</v>
      </c>
      <c r="L23" s="1">
        <f t="shared" si="9"/>
        <v>8.200064288925565</v>
      </c>
      <c r="M23" s="1">
        <f t="shared" si="10"/>
        <v>-9.861735450913306</v>
      </c>
      <c r="N23" s="1">
        <f t="shared" si="11"/>
        <v>1.7518603042289829</v>
      </c>
      <c r="O23" s="1">
        <f t="shared" si="12"/>
        <v>-1.0521077668908165</v>
      </c>
      <c r="P23" s="4">
        <f t="shared" si="13"/>
        <v>-1.0521077668908165</v>
      </c>
      <c r="Q23" s="5">
        <f t="shared" si="14"/>
        <v>-60.28133463577764</v>
      </c>
      <c r="T23" s="13">
        <v>0.007488876</v>
      </c>
      <c r="U23">
        <f t="shared" si="32"/>
        <v>18</v>
      </c>
      <c r="V23" s="1">
        <f t="shared" si="15"/>
        <v>396.44219162950014</v>
      </c>
      <c r="W23" s="5">
        <f t="shared" si="16"/>
        <v>63.095734448019364</v>
      </c>
      <c r="X23" s="7">
        <f t="shared" si="17"/>
        <v>0.3192037653345182</v>
      </c>
      <c r="Y23" s="1">
        <f t="shared" si="18"/>
        <v>-9.918639886879864</v>
      </c>
      <c r="Z23" s="1">
        <f t="shared" si="19"/>
        <v>2.9689064142815647</v>
      </c>
      <c r="AA23" s="1">
        <f t="shared" si="20"/>
        <v>-1.2459071466983132</v>
      </c>
      <c r="AB23" s="1">
        <f t="shared" si="21"/>
        <v>-1.2459071466983132</v>
      </c>
      <c r="AC23" s="1">
        <f t="shared" si="22"/>
        <v>-71.38522117100007</v>
      </c>
      <c r="AD23" s="1"/>
      <c r="AF23" s="1">
        <f t="shared" si="23"/>
        <v>0.32130185096455044</v>
      </c>
      <c r="AG23" s="7">
        <f t="shared" si="24"/>
        <v>0.3192037653345182</v>
      </c>
      <c r="AK23" s="1">
        <f t="shared" si="25"/>
        <v>-9.861735450913306</v>
      </c>
      <c r="AL23" s="1">
        <f t="shared" si="26"/>
        <v>-9.918639886879864</v>
      </c>
      <c r="AP23" s="1">
        <f t="shared" si="27"/>
        <v>-1.0521077668908165</v>
      </c>
      <c r="AQ23" s="1">
        <f t="shared" si="28"/>
        <v>-1.2459071466983132</v>
      </c>
      <c r="AU23" s="1">
        <f t="shared" si="29"/>
        <v>-60.28133463577764</v>
      </c>
      <c r="AV23" s="1">
        <f t="shared" si="30"/>
        <v>-71.38522117100007</v>
      </c>
    </row>
    <row r="24" spans="1:50" ht="13.5">
      <c r="A24" s="6">
        <f t="shared" si="31"/>
        <v>19</v>
      </c>
      <c r="B24" s="9">
        <f t="shared" si="1"/>
        <v>499.0911493497506</v>
      </c>
      <c r="C24" s="10">
        <f t="shared" si="0"/>
        <v>79.4328234724282</v>
      </c>
      <c r="D24" s="9">
        <f t="shared" si="2"/>
        <v>0.49909114934975063</v>
      </c>
      <c r="E24" s="3">
        <v>0.875</v>
      </c>
      <c r="F24" s="9">
        <f t="shared" si="3"/>
        <v>0.7682656848975064</v>
      </c>
      <c r="G24" s="9">
        <f t="shared" si="4"/>
        <v>0.23173431510249365</v>
      </c>
      <c r="H24" s="9">
        <f t="shared" si="5"/>
        <v>0.4187992805736007</v>
      </c>
      <c r="I24" s="9">
        <f t="shared" si="6"/>
        <v>0.4786372637028874</v>
      </c>
      <c r="J24" s="9">
        <f t="shared" si="7"/>
        <v>2.0892648271128906</v>
      </c>
      <c r="K24" s="1">
        <f t="shared" si="8"/>
        <v>0.26115810338911133</v>
      </c>
      <c r="L24" s="9">
        <f t="shared" si="9"/>
        <v>6.399869859100481</v>
      </c>
      <c r="M24" s="9">
        <f t="shared" si="10"/>
        <v>-11.661929880738391</v>
      </c>
      <c r="N24" s="9">
        <f t="shared" si="11"/>
        <v>1.8072389511599531</v>
      </c>
      <c r="O24" s="9">
        <f t="shared" si="12"/>
        <v>-1.0653998898647397</v>
      </c>
      <c r="P24" s="11">
        <f t="shared" si="13"/>
        <v>-1.0653998898647397</v>
      </c>
      <c r="Q24" s="10">
        <f t="shared" si="14"/>
        <v>-61.042917182952316</v>
      </c>
      <c r="R24" s="6"/>
      <c r="S24" s="6"/>
      <c r="T24" s="13">
        <v>0.007488876</v>
      </c>
      <c r="U24" s="6">
        <f t="shared" si="32"/>
        <v>19</v>
      </c>
      <c r="V24" s="9">
        <f t="shared" si="15"/>
        <v>499.0911493497506</v>
      </c>
      <c r="W24" s="10">
        <f t="shared" si="16"/>
        <v>79.4328234724282</v>
      </c>
      <c r="X24" s="12">
        <f t="shared" si="17"/>
        <v>0.2584584179589677</v>
      </c>
      <c r="Y24" s="9">
        <f t="shared" si="18"/>
        <v>-11.752186366958714</v>
      </c>
      <c r="Z24" s="9">
        <f t="shared" si="19"/>
        <v>3.737631730177763</v>
      </c>
      <c r="AA24" s="9">
        <f t="shared" si="20"/>
        <v>-1.3093702690233986</v>
      </c>
      <c r="AB24" s="9">
        <f t="shared" si="21"/>
        <v>-1.3093702690233986</v>
      </c>
      <c r="AC24" s="9">
        <f t="shared" si="22"/>
        <v>-75.02139023494993</v>
      </c>
      <c r="AD24" s="9"/>
      <c r="AE24" s="6"/>
      <c r="AF24" s="1">
        <f t="shared" si="23"/>
        <v>0.26115810338911133</v>
      </c>
      <c r="AG24" s="7">
        <f t="shared" si="24"/>
        <v>0.2584584179589677</v>
      </c>
      <c r="AH24" s="6"/>
      <c r="AI24" s="6"/>
      <c r="AJ24" s="6"/>
      <c r="AK24" s="1">
        <f t="shared" si="25"/>
        <v>-11.661929880738391</v>
      </c>
      <c r="AL24" s="1">
        <f t="shared" si="26"/>
        <v>-11.752186366958714</v>
      </c>
      <c r="AM24" s="6"/>
      <c r="AN24" s="6"/>
      <c r="AO24" s="6"/>
      <c r="AP24" s="1">
        <f t="shared" si="27"/>
        <v>-1.0653998898647397</v>
      </c>
      <c r="AQ24" s="1">
        <f t="shared" si="28"/>
        <v>-1.3093702690233986</v>
      </c>
      <c r="AR24" s="6"/>
      <c r="AS24" s="6"/>
      <c r="AT24" s="6"/>
      <c r="AU24" s="1">
        <f t="shared" si="29"/>
        <v>-61.042917182952316</v>
      </c>
      <c r="AV24" s="1">
        <f t="shared" si="30"/>
        <v>-75.02139023494993</v>
      </c>
      <c r="AW24" s="6"/>
      <c r="AX24" s="6"/>
    </row>
    <row r="25" spans="1:48" s="6" customFormat="1" ht="13.5">
      <c r="A25" s="6">
        <f t="shared" si="31"/>
        <v>20</v>
      </c>
      <c r="B25" s="9">
        <f t="shared" si="1"/>
        <v>628.3185307179587</v>
      </c>
      <c r="C25" s="10">
        <f t="shared" si="0"/>
        <v>100</v>
      </c>
      <c r="D25" s="9">
        <f t="shared" si="2"/>
        <v>0.6283185307179586</v>
      </c>
      <c r="E25" s="3">
        <v>0.875</v>
      </c>
      <c r="F25" s="9">
        <f t="shared" si="3"/>
        <v>0.707889870078079</v>
      </c>
      <c r="G25" s="9">
        <f t="shared" si="4"/>
        <v>0.292110129921921</v>
      </c>
      <c r="H25" s="9">
        <f t="shared" si="5"/>
        <v>0.514312095755914</v>
      </c>
      <c r="I25" s="9">
        <f t="shared" si="6"/>
        <v>0.5914771845505471</v>
      </c>
      <c r="J25" s="9">
        <f t="shared" si="7"/>
        <v>1.690682288548259</v>
      </c>
      <c r="K25" s="1">
        <f t="shared" si="8"/>
        <v>0.21133528606853239</v>
      </c>
      <c r="L25" s="9">
        <f t="shared" si="9"/>
        <v>4.561240060954425</v>
      </c>
      <c r="M25" s="9">
        <f t="shared" si="10"/>
        <v>-13.500559678884445</v>
      </c>
      <c r="N25" s="9">
        <f t="shared" si="11"/>
        <v>1.7606787409029123</v>
      </c>
      <c r="O25" s="9">
        <f t="shared" si="12"/>
        <v>-1.0542667832784411</v>
      </c>
      <c r="P25" s="11">
        <f t="shared" si="13"/>
        <v>-1.0542667832784411</v>
      </c>
      <c r="Q25" s="10">
        <f t="shared" si="14"/>
        <v>-60.4050371626881</v>
      </c>
      <c r="T25" s="13">
        <v>0.007488876</v>
      </c>
      <c r="U25" s="6">
        <f t="shared" si="32"/>
        <v>20</v>
      </c>
      <c r="V25" s="9">
        <f t="shared" si="15"/>
        <v>628.3185307179587</v>
      </c>
      <c r="W25" s="10">
        <f t="shared" si="16"/>
        <v>100</v>
      </c>
      <c r="X25" s="12">
        <f t="shared" si="17"/>
        <v>0.20787916117131694</v>
      </c>
      <c r="Y25" s="9">
        <f t="shared" si="18"/>
        <v>-13.643780885992925</v>
      </c>
      <c r="Z25" s="9">
        <f t="shared" si="19"/>
        <v>4.7053995650489835</v>
      </c>
      <c r="AA25" s="9">
        <f t="shared" si="20"/>
        <v>-1.3613900728161363</v>
      </c>
      <c r="AB25" s="9">
        <f t="shared" si="21"/>
        <v>-1.3613900728161363</v>
      </c>
      <c r="AC25" s="9">
        <f t="shared" si="22"/>
        <v>-78.00190544337244</v>
      </c>
      <c r="AD25" s="9"/>
      <c r="AF25" s="1">
        <f t="shared" si="23"/>
        <v>0.21133528606853239</v>
      </c>
      <c r="AG25" s="7">
        <f t="shared" si="24"/>
        <v>0.20787916117131694</v>
      </c>
      <c r="AK25" s="1">
        <f t="shared" si="25"/>
        <v>-13.500559678884445</v>
      </c>
      <c r="AL25" s="1">
        <f t="shared" si="26"/>
        <v>-13.643780885992925</v>
      </c>
      <c r="AP25" s="1">
        <f t="shared" si="27"/>
        <v>-1.0542667832784411</v>
      </c>
      <c r="AQ25" s="1">
        <f t="shared" si="28"/>
        <v>-1.3613900728161363</v>
      </c>
      <c r="AU25" s="1">
        <f t="shared" si="29"/>
        <v>-60.4050371626881</v>
      </c>
      <c r="AV25" s="1">
        <f t="shared" si="30"/>
        <v>-78.00190544337244</v>
      </c>
    </row>
    <row r="26" spans="1:50" ht="13.5">
      <c r="A26" s="6">
        <f t="shared" si="31"/>
        <v>21</v>
      </c>
      <c r="B26" s="9">
        <f t="shared" si="1"/>
        <v>791.0061650220124</v>
      </c>
      <c r="C26" s="10">
        <f t="shared" si="0"/>
        <v>125.89254117941677</v>
      </c>
      <c r="D26" s="9">
        <f aca="true" t="shared" si="33" ref="D26:D35">B26*0.001</f>
        <v>0.7910061650220124</v>
      </c>
      <c r="E26" s="3">
        <v>0.875</v>
      </c>
      <c r="F26" s="9">
        <f aca="true" t="shared" si="34" ref="F26:F35">E26*COS(D26)</f>
        <v>0.615238948521424</v>
      </c>
      <c r="G26" s="9">
        <f t="shared" si="4"/>
        <v>0.384761051478576</v>
      </c>
      <c r="H26" s="9">
        <f aca="true" t="shared" si="35" ref="H26:H35">E26*SIN(D26)</f>
        <v>0.6221784601079118</v>
      </c>
      <c r="I26" s="9">
        <f aca="true" t="shared" si="36" ref="I26:I35">SQRT(G26^2+H26^2)</f>
        <v>0.7315374925163793</v>
      </c>
      <c r="J26" s="9">
        <f t="shared" si="7"/>
        <v>1.3669839348358617</v>
      </c>
      <c r="K26" s="1">
        <f t="shared" si="8"/>
        <v>0.1708729918544827</v>
      </c>
      <c r="L26" s="9">
        <f t="shared" si="9"/>
        <v>2.715268213037003</v>
      </c>
      <c r="M26" s="9">
        <f t="shared" si="10"/>
        <v>-15.346531526801868</v>
      </c>
      <c r="N26" s="9">
        <f aca="true" t="shared" si="37" ref="N26:N35">H26/G26</f>
        <v>1.617051564125262</v>
      </c>
      <c r="O26" s="9">
        <f t="shared" si="12"/>
        <v>-1.016950313064017</v>
      </c>
      <c r="P26" s="11">
        <f aca="true" t="shared" si="38" ref="P26:P35">-ATAN2(G26,H26)</f>
        <v>-1.016950313064017</v>
      </c>
      <c r="Q26" s="10">
        <f aca="true" t="shared" si="39" ref="Q26:Q35">O26*360/2/PI()</f>
        <v>-58.266960913075955</v>
      </c>
      <c r="R26" s="6"/>
      <c r="S26" s="6"/>
      <c r="T26" s="13">
        <v>0.007488876</v>
      </c>
      <c r="U26" s="6">
        <f t="shared" si="32"/>
        <v>21</v>
      </c>
      <c r="V26" s="9">
        <f t="shared" si="15"/>
        <v>791.0061650220124</v>
      </c>
      <c r="W26" s="10">
        <f t="shared" si="16"/>
        <v>125.89254117941677</v>
      </c>
      <c r="X26" s="12">
        <f t="shared" si="17"/>
        <v>0.16645692545798504</v>
      </c>
      <c r="Y26" s="9">
        <f t="shared" si="18"/>
        <v>-15.573962625271648</v>
      </c>
      <c r="Z26" s="9">
        <f t="shared" si="19"/>
        <v>5.923747085085388</v>
      </c>
      <c r="AA26" s="9">
        <f t="shared" si="20"/>
        <v>-1.403560960162663</v>
      </c>
      <c r="AB26" s="9">
        <f t="shared" si="21"/>
        <v>-1.403560960162663</v>
      </c>
      <c r="AC26" s="9">
        <f t="shared" si="22"/>
        <v>-80.41811930665007</v>
      </c>
      <c r="AD26" s="9"/>
      <c r="AE26" s="6"/>
      <c r="AF26" s="1">
        <f t="shared" si="23"/>
        <v>0.1708729918544827</v>
      </c>
      <c r="AG26" s="7">
        <f t="shared" si="24"/>
        <v>0.16645692545798504</v>
      </c>
      <c r="AH26" s="6"/>
      <c r="AI26" s="6"/>
      <c r="AJ26" s="6"/>
      <c r="AK26" s="1">
        <f t="shared" si="25"/>
        <v>-15.346531526801868</v>
      </c>
      <c r="AL26" s="1">
        <f t="shared" si="26"/>
        <v>-15.573962625271648</v>
      </c>
      <c r="AM26" s="6"/>
      <c r="AN26" s="6"/>
      <c r="AO26" s="6"/>
      <c r="AP26" s="1">
        <f t="shared" si="27"/>
        <v>-1.016950313064017</v>
      </c>
      <c r="AQ26" s="1">
        <f t="shared" si="28"/>
        <v>-1.403560960162663</v>
      </c>
      <c r="AR26" s="6"/>
      <c r="AS26" s="6"/>
      <c r="AT26" s="6"/>
      <c r="AU26" s="1">
        <f t="shared" si="29"/>
        <v>-58.266960913075955</v>
      </c>
      <c r="AV26" s="1">
        <f t="shared" si="30"/>
        <v>-80.41811930665007</v>
      </c>
      <c r="AW26" s="6"/>
      <c r="AX26" s="6"/>
    </row>
    <row r="27" spans="1:50" ht="13.5">
      <c r="A27" s="6">
        <f t="shared" si="31"/>
        <v>22</v>
      </c>
      <c r="B27" s="9">
        <f t="shared" si="1"/>
        <v>995.8177620320628</v>
      </c>
      <c r="C27" s="10">
        <f t="shared" si="0"/>
        <v>158.48931924611153</v>
      </c>
      <c r="D27" s="9">
        <f t="shared" si="33"/>
        <v>0.9958177620320628</v>
      </c>
      <c r="E27" s="3">
        <v>0.875</v>
      </c>
      <c r="F27" s="9">
        <f t="shared" si="34"/>
        <v>0.4758397019885913</v>
      </c>
      <c r="G27" s="9">
        <f t="shared" si="4"/>
        <v>0.5241602980114086</v>
      </c>
      <c r="H27" s="9">
        <f t="shared" si="35"/>
        <v>0.7343034645236318</v>
      </c>
      <c r="I27" s="9">
        <f t="shared" si="36"/>
        <v>0.9021893349085974</v>
      </c>
      <c r="J27" s="9">
        <f t="shared" si="7"/>
        <v>1.108414787569299</v>
      </c>
      <c r="K27" s="1">
        <f t="shared" si="8"/>
        <v>0.13855184844616236</v>
      </c>
      <c r="L27" s="9">
        <f t="shared" si="9"/>
        <v>0.8940462230574996</v>
      </c>
      <c r="M27" s="9">
        <f t="shared" si="10"/>
        <v>-17.16775351678137</v>
      </c>
      <c r="N27" s="9">
        <f t="shared" si="37"/>
        <v>1.400913932835961</v>
      </c>
      <c r="O27" s="9">
        <f t="shared" si="12"/>
        <v>-0.9508554684863966</v>
      </c>
      <c r="P27" s="11">
        <f t="shared" si="38"/>
        <v>-0.9508554684863966</v>
      </c>
      <c r="Q27" s="10">
        <f t="shared" si="39"/>
        <v>-54.48000527120517</v>
      </c>
      <c r="R27" s="6"/>
      <c r="S27" s="6"/>
      <c r="T27" s="13">
        <v>0.007488876</v>
      </c>
      <c r="U27" s="6">
        <f t="shared" si="32"/>
        <v>22</v>
      </c>
      <c r="V27" s="9">
        <f t="shared" si="15"/>
        <v>995.8177620320628</v>
      </c>
      <c r="W27" s="10">
        <f t="shared" si="16"/>
        <v>158.48931924611153</v>
      </c>
      <c r="X27" s="12">
        <f t="shared" si="17"/>
        <v>0.13290267320737326</v>
      </c>
      <c r="Y27" s="9">
        <f t="shared" si="18"/>
        <v>-17.52932567120776</v>
      </c>
      <c r="Z27" s="9">
        <f t="shared" si="19"/>
        <v>7.457555738455627</v>
      </c>
      <c r="AA27" s="9">
        <f t="shared" si="20"/>
        <v>-1.4374992647229135</v>
      </c>
      <c r="AB27" s="9">
        <f t="shared" si="21"/>
        <v>-1.4374992647229135</v>
      </c>
      <c r="AC27" s="9">
        <f t="shared" si="22"/>
        <v>-82.36264092178202</v>
      </c>
      <c r="AD27" s="9"/>
      <c r="AE27" s="6"/>
      <c r="AF27" s="1">
        <f t="shared" si="23"/>
        <v>0.13855184844616236</v>
      </c>
      <c r="AG27" s="7">
        <f t="shared" si="24"/>
        <v>0.13290267320737326</v>
      </c>
      <c r="AH27" s="6"/>
      <c r="AI27" s="6"/>
      <c r="AJ27" s="6"/>
      <c r="AK27" s="1">
        <f t="shared" si="25"/>
        <v>-17.16775351678137</v>
      </c>
      <c r="AL27" s="1">
        <f t="shared" si="26"/>
        <v>-17.52932567120776</v>
      </c>
      <c r="AM27" s="6"/>
      <c r="AN27" s="6"/>
      <c r="AO27" s="6"/>
      <c r="AP27" s="1">
        <f t="shared" si="27"/>
        <v>-0.9508554684863966</v>
      </c>
      <c r="AQ27" s="1">
        <f t="shared" si="28"/>
        <v>-1.4374992647229135</v>
      </c>
      <c r="AR27" s="6"/>
      <c r="AS27" s="6"/>
      <c r="AT27" s="6"/>
      <c r="AU27" s="1">
        <f t="shared" si="29"/>
        <v>-54.48000527120517</v>
      </c>
      <c r="AV27" s="1">
        <f t="shared" si="30"/>
        <v>-82.36264092178202</v>
      </c>
      <c r="AW27" s="6"/>
      <c r="AX27" s="6"/>
    </row>
    <row r="28" spans="1:48" ht="13.5">
      <c r="A28">
        <f t="shared" si="31"/>
        <v>23</v>
      </c>
      <c r="B28" s="1">
        <f t="shared" si="1"/>
        <v>1253.6602861381596</v>
      </c>
      <c r="C28" s="5">
        <f t="shared" si="0"/>
        <v>199.52623149688802</v>
      </c>
      <c r="D28" s="1">
        <f t="shared" si="33"/>
        <v>1.2536602861381596</v>
      </c>
      <c r="E28" s="3">
        <v>0.875</v>
      </c>
      <c r="F28" s="1">
        <f t="shared" si="34"/>
        <v>0.27286586478373415</v>
      </c>
      <c r="G28" s="1">
        <f t="shared" si="4"/>
        <v>0.7271341352162659</v>
      </c>
      <c r="H28" s="1">
        <f t="shared" si="35"/>
        <v>0.8313658760352297</v>
      </c>
      <c r="I28" s="1">
        <f t="shared" si="36"/>
        <v>1.1044877864569314</v>
      </c>
      <c r="J28" s="1">
        <f t="shared" si="7"/>
        <v>0.9053970648311865</v>
      </c>
      <c r="K28" s="1">
        <f t="shared" si="8"/>
        <v>0.11317463310389832</v>
      </c>
      <c r="L28" s="1">
        <f t="shared" si="9"/>
        <v>-0.8632183551914159</v>
      </c>
      <c r="M28" s="1">
        <f t="shared" si="10"/>
        <v>-18.92501809503029</v>
      </c>
      <c r="N28" s="1">
        <f t="shared" si="37"/>
        <v>1.1433459602167666</v>
      </c>
      <c r="O28" s="1">
        <f t="shared" si="12"/>
        <v>-0.8521782408846471</v>
      </c>
      <c r="P28" s="4">
        <f t="shared" si="38"/>
        <v>-0.8521782408846471</v>
      </c>
      <c r="Q28" s="5">
        <f t="shared" si="39"/>
        <v>-48.826216595573094</v>
      </c>
      <c r="T28" s="13">
        <v>0.007488876</v>
      </c>
      <c r="U28">
        <f t="shared" si="32"/>
        <v>23</v>
      </c>
      <c r="V28" s="1">
        <f t="shared" si="15"/>
        <v>1253.6602861381596</v>
      </c>
      <c r="W28" s="5">
        <f t="shared" si="16"/>
        <v>199.52623149688802</v>
      </c>
      <c r="X28" s="7">
        <f t="shared" si="17"/>
        <v>0.10591410781638472</v>
      </c>
      <c r="Y28" s="1">
        <f t="shared" si="18"/>
        <v>-19.500923755596634</v>
      </c>
      <c r="Z28" s="1">
        <f t="shared" si="19"/>
        <v>9.388506429013196</v>
      </c>
      <c r="AA28" s="1">
        <f t="shared" si="20"/>
        <v>-1.464683192127815</v>
      </c>
      <c r="AB28" s="1">
        <f t="shared" si="21"/>
        <v>-1.464683192127815</v>
      </c>
      <c r="AC28" s="1">
        <f t="shared" si="22"/>
        <v>-83.92016523267287</v>
      </c>
      <c r="AD28" s="1"/>
      <c r="AF28" s="1">
        <f t="shared" si="23"/>
        <v>0.11317463310389832</v>
      </c>
      <c r="AG28" s="7">
        <f t="shared" si="24"/>
        <v>0.10591410781638472</v>
      </c>
      <c r="AK28" s="1">
        <f t="shared" si="25"/>
        <v>-18.92501809503029</v>
      </c>
      <c r="AL28" s="1">
        <f t="shared" si="26"/>
        <v>-19.500923755596634</v>
      </c>
      <c r="AP28" s="1">
        <f t="shared" si="27"/>
        <v>-0.8521782408846471</v>
      </c>
      <c r="AQ28" s="1">
        <f t="shared" si="28"/>
        <v>-1.464683192127815</v>
      </c>
      <c r="AU28" s="1">
        <f t="shared" si="29"/>
        <v>-48.826216595573094</v>
      </c>
      <c r="AV28" s="1">
        <f t="shared" si="30"/>
        <v>-83.92016523267287</v>
      </c>
    </row>
    <row r="29" spans="1:48" ht="13.5">
      <c r="A29">
        <f t="shared" si="31"/>
        <v>24</v>
      </c>
      <c r="B29" s="1">
        <f t="shared" si="1"/>
        <v>1578.2647919764759</v>
      </c>
      <c r="C29" s="5">
        <f t="shared" si="0"/>
        <v>251.18864315095806</v>
      </c>
      <c r="D29" s="1">
        <f t="shared" si="33"/>
        <v>1.5782647919764758</v>
      </c>
      <c r="E29" s="3">
        <v>0.875</v>
      </c>
      <c r="F29" s="1">
        <f t="shared" si="34"/>
        <v>-0.006534846283407473</v>
      </c>
      <c r="G29" s="1">
        <f t="shared" si="4"/>
        <v>1.0065348462834074</v>
      </c>
      <c r="H29" s="1">
        <f t="shared" si="35"/>
        <v>0.8749755972506046</v>
      </c>
      <c r="I29" s="1">
        <f t="shared" si="36"/>
        <v>1.3336771320551368</v>
      </c>
      <c r="J29" s="1">
        <f t="shared" si="7"/>
        <v>0.7498066630707274</v>
      </c>
      <c r="K29" s="1">
        <f t="shared" si="8"/>
        <v>0.09372583288384093</v>
      </c>
      <c r="L29" s="1">
        <f t="shared" si="9"/>
        <v>-2.5010140917865082</v>
      </c>
      <c r="M29" s="1">
        <f t="shared" si="10"/>
        <v>-20.56281383162538</v>
      </c>
      <c r="N29" s="1">
        <f t="shared" si="37"/>
        <v>0.869294888777492</v>
      </c>
      <c r="O29" s="1">
        <f t="shared" si="12"/>
        <v>-0.7155896359768483</v>
      </c>
      <c r="P29" s="4">
        <f t="shared" si="38"/>
        <v>-0.7155896359768483</v>
      </c>
      <c r="Q29" s="5">
        <f t="shared" si="39"/>
        <v>-41.00026600477634</v>
      </c>
      <c r="T29" s="13">
        <v>0.007488876</v>
      </c>
      <c r="U29">
        <f t="shared" si="32"/>
        <v>24</v>
      </c>
      <c r="V29" s="1">
        <f t="shared" si="15"/>
        <v>1578.2647919764759</v>
      </c>
      <c r="W29" s="5">
        <f t="shared" si="16"/>
        <v>251.18864315095806</v>
      </c>
      <c r="X29" s="7">
        <f t="shared" si="17"/>
        <v>0.08430525265894183</v>
      </c>
      <c r="Y29" s="1">
        <f t="shared" si="18"/>
        <v>-21.482907314212888</v>
      </c>
      <c r="Z29" s="1">
        <f t="shared" si="19"/>
        <v>11.819429322277623</v>
      </c>
      <c r="AA29" s="1">
        <f t="shared" si="20"/>
        <v>-1.4863908885288422</v>
      </c>
      <c r="AB29" s="1">
        <f t="shared" si="21"/>
        <v>-1.4863908885288422</v>
      </c>
      <c r="AC29" s="1">
        <f t="shared" si="22"/>
        <v>-85.16392461940306</v>
      </c>
      <c r="AD29" s="1"/>
      <c r="AF29" s="1">
        <f t="shared" si="23"/>
        <v>0.09372583288384093</v>
      </c>
      <c r="AG29" s="7">
        <f t="shared" si="24"/>
        <v>0.08430525265894183</v>
      </c>
      <c r="AK29" s="1">
        <f t="shared" si="25"/>
        <v>-20.56281383162538</v>
      </c>
      <c r="AL29" s="1">
        <f t="shared" si="26"/>
        <v>-21.482907314212888</v>
      </c>
      <c r="AP29" s="1">
        <f t="shared" si="27"/>
        <v>-0.7155896359768483</v>
      </c>
      <c r="AQ29" s="1">
        <f t="shared" si="28"/>
        <v>-1.4863908885288422</v>
      </c>
      <c r="AU29" s="1">
        <f t="shared" si="29"/>
        <v>-41.00026600477634</v>
      </c>
      <c r="AV29" s="1">
        <f t="shared" si="30"/>
        <v>-85.16392461940306</v>
      </c>
    </row>
    <row r="30" spans="1:48" ht="13.5">
      <c r="A30">
        <f t="shared" si="31"/>
        <v>25</v>
      </c>
      <c r="B30" s="1">
        <f t="shared" si="1"/>
        <v>1986.917653159222</v>
      </c>
      <c r="C30" s="5">
        <f t="shared" si="0"/>
        <v>316.22776601683825</v>
      </c>
      <c r="D30" s="1">
        <f t="shared" si="33"/>
        <v>1.986917653159222</v>
      </c>
      <c r="E30" s="3">
        <v>0.875</v>
      </c>
      <c r="F30" s="1">
        <f t="shared" si="34"/>
        <v>-0.3536888431537812</v>
      </c>
      <c r="G30" s="1">
        <f t="shared" si="4"/>
        <v>1.3536888431537812</v>
      </c>
      <c r="H30" s="1">
        <f t="shared" si="35"/>
        <v>0.8003306830482885</v>
      </c>
      <c r="I30" s="1">
        <f t="shared" si="36"/>
        <v>1.5725783561742044</v>
      </c>
      <c r="J30" s="1">
        <f t="shared" si="7"/>
        <v>0.6358983614863027</v>
      </c>
      <c r="K30" s="1">
        <f t="shared" si="8"/>
        <v>0.07948729518578784</v>
      </c>
      <c r="L30" s="1">
        <f t="shared" si="9"/>
        <v>-3.9322458811540875</v>
      </c>
      <c r="M30" s="1">
        <f t="shared" si="10"/>
        <v>-21.99404562099296</v>
      </c>
      <c r="N30" s="1">
        <f t="shared" si="37"/>
        <v>0.5912220427138215</v>
      </c>
      <c r="O30" s="1">
        <f t="shared" si="12"/>
        <v>-0.5339401179982001</v>
      </c>
      <c r="P30" s="4">
        <f t="shared" si="38"/>
        <v>-0.5339401179982001</v>
      </c>
      <c r="Q30" s="5">
        <f t="shared" si="39"/>
        <v>-30.59251527401403</v>
      </c>
      <c r="T30" s="13">
        <v>0.007488876</v>
      </c>
      <c r="U30">
        <f t="shared" si="32"/>
        <v>25</v>
      </c>
      <c r="V30" s="1">
        <f t="shared" si="15"/>
        <v>1986.917653159222</v>
      </c>
      <c r="W30" s="5">
        <f t="shared" si="16"/>
        <v>316.22776601683825</v>
      </c>
      <c r="X30" s="7">
        <f t="shared" si="17"/>
        <v>0.0670540391127758</v>
      </c>
      <c r="Y30" s="1">
        <f t="shared" si="18"/>
        <v>-23.471501131323937</v>
      </c>
      <c r="Z30" s="1">
        <f t="shared" si="19"/>
        <v>14.879779926720422</v>
      </c>
      <c r="AA30" s="1">
        <f t="shared" si="20"/>
        <v>-1.5036919371854796</v>
      </c>
      <c r="AB30" s="1">
        <f t="shared" si="21"/>
        <v>-1.5036919371854796</v>
      </c>
      <c r="AC30" s="1">
        <f t="shared" si="22"/>
        <v>-86.15520168857887</v>
      </c>
      <c r="AD30" s="1"/>
      <c r="AF30" s="1">
        <f t="shared" si="23"/>
        <v>0.07948729518578784</v>
      </c>
      <c r="AG30" s="7">
        <f t="shared" si="24"/>
        <v>0.0670540391127758</v>
      </c>
      <c r="AK30" s="1">
        <f t="shared" si="25"/>
        <v>-21.99404562099296</v>
      </c>
      <c r="AL30" s="1">
        <f t="shared" si="26"/>
        <v>-23.471501131323937</v>
      </c>
      <c r="AP30" s="1">
        <f t="shared" si="27"/>
        <v>-0.5339401179982001</v>
      </c>
      <c r="AQ30" s="1">
        <f t="shared" si="28"/>
        <v>-1.5036919371854796</v>
      </c>
      <c r="AU30" s="1">
        <f t="shared" si="29"/>
        <v>-30.59251527401403</v>
      </c>
      <c r="AV30" s="1">
        <f t="shared" si="30"/>
        <v>-86.15520168857887</v>
      </c>
    </row>
    <row r="31" spans="1:48" ht="13.5">
      <c r="A31">
        <f t="shared" si="31"/>
        <v>26</v>
      </c>
      <c r="B31" s="1">
        <f t="shared" si="1"/>
        <v>2501.3811247045737</v>
      </c>
      <c r="C31" s="5">
        <f t="shared" si="0"/>
        <v>398.1071705534976</v>
      </c>
      <c r="D31" s="1">
        <f t="shared" si="33"/>
        <v>2.5013811247045736</v>
      </c>
      <c r="E31" s="3">
        <v>0.875</v>
      </c>
      <c r="F31" s="1">
        <f t="shared" si="34"/>
        <v>-0.7017232388727668</v>
      </c>
      <c r="G31" s="1">
        <f t="shared" si="4"/>
        <v>1.7017232388727668</v>
      </c>
      <c r="H31" s="1">
        <f t="shared" si="35"/>
        <v>0.5226944576192806</v>
      </c>
      <c r="I31" s="1">
        <f t="shared" si="36"/>
        <v>1.7801886073519102</v>
      </c>
      <c r="J31" s="1">
        <f t="shared" si="7"/>
        <v>0.5617382314829737</v>
      </c>
      <c r="K31" s="1">
        <f t="shared" si="8"/>
        <v>0.07021727893537172</v>
      </c>
      <c r="L31" s="1">
        <f t="shared" si="9"/>
        <v>-5.009320347221352</v>
      </c>
      <c r="M31" s="1">
        <f t="shared" si="10"/>
        <v>-23.071120087060223</v>
      </c>
      <c r="N31" s="1">
        <f t="shared" si="37"/>
        <v>0.3071559732389369</v>
      </c>
      <c r="O31" s="1">
        <f t="shared" si="12"/>
        <v>-0.29800890898187105</v>
      </c>
      <c r="P31" s="4">
        <f t="shared" si="38"/>
        <v>-0.29800890898187105</v>
      </c>
      <c r="Q31" s="5">
        <f t="shared" si="39"/>
        <v>-17.0746527419595</v>
      </c>
      <c r="T31" s="13">
        <v>0.007488876</v>
      </c>
      <c r="U31">
        <f t="shared" si="32"/>
        <v>26</v>
      </c>
      <c r="V31" s="1">
        <f t="shared" si="15"/>
        <v>2501.3811247045737</v>
      </c>
      <c r="W31" s="5">
        <f t="shared" si="16"/>
        <v>398.1071705534976</v>
      </c>
      <c r="X31" s="7">
        <f t="shared" si="17"/>
        <v>0.05330716132437388</v>
      </c>
      <c r="Y31" s="1">
        <f t="shared" si="18"/>
        <v>-25.464288872098514</v>
      </c>
      <c r="Z31" s="1">
        <f t="shared" si="19"/>
        <v>18.73253307165309</v>
      </c>
      <c r="AA31" s="1">
        <f t="shared" si="20"/>
        <v>-1.5174638863852152</v>
      </c>
      <c r="AB31" s="1">
        <f t="shared" si="21"/>
        <v>-1.5174638863852152</v>
      </c>
      <c r="AC31" s="1">
        <f t="shared" si="22"/>
        <v>-86.9442762533923</v>
      </c>
      <c r="AD31" s="1"/>
      <c r="AF31" s="1">
        <f t="shared" si="23"/>
        <v>0.07021727893537172</v>
      </c>
      <c r="AG31" s="7">
        <f t="shared" si="24"/>
        <v>0.05330716132437388</v>
      </c>
      <c r="AK31" s="1">
        <f t="shared" si="25"/>
        <v>-23.071120087060223</v>
      </c>
      <c r="AL31" s="1">
        <f t="shared" si="26"/>
        <v>-25.464288872098514</v>
      </c>
      <c r="AP31" s="1">
        <f t="shared" si="27"/>
        <v>-0.29800890898187105</v>
      </c>
      <c r="AQ31" s="1">
        <f t="shared" si="28"/>
        <v>-1.5174638863852152</v>
      </c>
      <c r="AU31" s="1">
        <f t="shared" si="29"/>
        <v>-17.0746527419595</v>
      </c>
      <c r="AV31" s="1">
        <f t="shared" si="30"/>
        <v>-86.9442762533923</v>
      </c>
    </row>
    <row r="32" spans="1:48" ht="13.5">
      <c r="A32">
        <f t="shared" si="31"/>
        <v>27</v>
      </c>
      <c r="B32" s="1">
        <f t="shared" si="1"/>
        <v>3149.0522624728624</v>
      </c>
      <c r="C32" s="5">
        <f t="shared" si="0"/>
        <v>501.1872336272727</v>
      </c>
      <c r="D32" s="1">
        <f t="shared" si="33"/>
        <v>3.1490522624728623</v>
      </c>
      <c r="E32" s="3">
        <v>0.875</v>
      </c>
      <c r="F32" s="1">
        <f t="shared" si="34"/>
        <v>-0.8749756550908401</v>
      </c>
      <c r="G32" s="1">
        <f t="shared" si="4"/>
        <v>1.87497565509084</v>
      </c>
      <c r="H32" s="1">
        <f t="shared" si="35"/>
        <v>-0.006527097238072934</v>
      </c>
      <c r="I32" s="1">
        <f t="shared" si="36"/>
        <v>1.8749870160034923</v>
      </c>
      <c r="J32" s="1">
        <f t="shared" si="7"/>
        <v>0.5333370265845817</v>
      </c>
      <c r="K32" s="1">
        <f t="shared" si="8"/>
        <v>0.06666712832307271</v>
      </c>
      <c r="L32" s="1">
        <f t="shared" si="9"/>
        <v>-5.459965293034106</v>
      </c>
      <c r="M32" s="1">
        <f t="shared" si="10"/>
        <v>-23.52176503287298</v>
      </c>
      <c r="N32" s="1">
        <f t="shared" si="37"/>
        <v>-0.003481163726233397</v>
      </c>
      <c r="O32" s="1">
        <f t="shared" si="12"/>
        <v>0.00348114966417374</v>
      </c>
      <c r="P32" s="4">
        <f t="shared" si="38"/>
        <v>0.00348114966417374</v>
      </c>
      <c r="Q32" s="5">
        <f t="shared" si="39"/>
        <v>0.19945518361053918</v>
      </c>
      <c r="T32" s="13">
        <v>0.007488876</v>
      </c>
      <c r="U32">
        <f t="shared" si="32"/>
        <v>27</v>
      </c>
      <c r="V32" s="1">
        <f t="shared" si="15"/>
        <v>3149.0522624728624</v>
      </c>
      <c r="W32" s="5">
        <f t="shared" si="16"/>
        <v>501.1872336272727</v>
      </c>
      <c r="X32" s="7">
        <f t="shared" si="17"/>
        <v>0.04236560340056082</v>
      </c>
      <c r="Y32" s="1">
        <f t="shared" si="18"/>
        <v>-27.459732073744462</v>
      </c>
      <c r="Z32" s="1">
        <f t="shared" si="19"/>
        <v>23.58286191117872</v>
      </c>
      <c r="AA32" s="1">
        <f t="shared" si="20"/>
        <v>-1.5284180398701077</v>
      </c>
      <c r="AB32" s="1">
        <f t="shared" si="21"/>
        <v>-1.5284180398701077</v>
      </c>
      <c r="AC32" s="1">
        <f t="shared" si="22"/>
        <v>-87.57190301621516</v>
      </c>
      <c r="AD32" s="1"/>
      <c r="AF32" s="1">
        <f t="shared" si="23"/>
        <v>0.06666712832307271</v>
      </c>
      <c r="AG32" s="7">
        <f t="shared" si="24"/>
        <v>0.04236560340056082</v>
      </c>
      <c r="AK32" s="1">
        <f t="shared" si="25"/>
        <v>-23.52176503287298</v>
      </c>
      <c r="AL32" s="1">
        <f t="shared" si="26"/>
        <v>-27.459732073744462</v>
      </c>
      <c r="AP32" s="1">
        <f t="shared" si="27"/>
        <v>0.00348114966417374</v>
      </c>
      <c r="AQ32" s="1">
        <f t="shared" si="28"/>
        <v>-1.5284180398701077</v>
      </c>
      <c r="AU32" s="1">
        <f t="shared" si="29"/>
        <v>0.19945518361053918</v>
      </c>
      <c r="AV32" s="1">
        <f t="shared" si="30"/>
        <v>-87.57190301621516</v>
      </c>
    </row>
    <row r="33" spans="1:48" ht="13.5">
      <c r="A33">
        <f t="shared" si="31"/>
        <v>28</v>
      </c>
      <c r="B33" s="1">
        <f t="shared" si="1"/>
        <v>3964.421916294999</v>
      </c>
      <c r="C33" s="5">
        <f t="shared" si="0"/>
        <v>630.9573444801932</v>
      </c>
      <c r="D33" s="1">
        <f t="shared" si="33"/>
        <v>3.964421916294999</v>
      </c>
      <c r="E33" s="3">
        <v>0.875</v>
      </c>
      <c r="F33" s="1">
        <f t="shared" si="34"/>
        <v>-0.5951311414332152</v>
      </c>
      <c r="G33" s="1">
        <f t="shared" si="4"/>
        <v>1.5951311414332152</v>
      </c>
      <c r="H33" s="1">
        <f t="shared" si="35"/>
        <v>-0.6414389483780965</v>
      </c>
      <c r="I33" s="1">
        <f t="shared" si="36"/>
        <v>1.71926940380687</v>
      </c>
      <c r="J33" s="1">
        <f t="shared" si="7"/>
        <v>0.5816424103085664</v>
      </c>
      <c r="K33" s="1">
        <f t="shared" si="8"/>
        <v>0.0727053012885708</v>
      </c>
      <c r="L33" s="1">
        <f t="shared" si="9"/>
        <v>-4.706878690453635</v>
      </c>
      <c r="M33" s="1">
        <f t="shared" si="10"/>
        <v>-22.768678430292507</v>
      </c>
      <c r="N33" s="1">
        <f t="shared" si="37"/>
        <v>-0.40212301779887993</v>
      </c>
      <c r="O33" s="1">
        <f t="shared" si="12"/>
        <v>0.3823352239762985</v>
      </c>
      <c r="P33" s="4">
        <f t="shared" si="38"/>
        <v>0.3823352239762985</v>
      </c>
      <c r="Q33" s="5">
        <f t="shared" si="39"/>
        <v>21.906194693030944</v>
      </c>
      <c r="T33" s="13">
        <v>0.007488876</v>
      </c>
      <c r="U33">
        <f t="shared" si="32"/>
        <v>28</v>
      </c>
      <c r="V33" s="1">
        <f t="shared" si="15"/>
        <v>3964.421916294999</v>
      </c>
      <c r="W33" s="5">
        <f t="shared" si="16"/>
        <v>630.9573444801932</v>
      </c>
      <c r="X33" s="7">
        <f t="shared" si="17"/>
        <v>0.03366334567356774</v>
      </c>
      <c r="Y33" s="1">
        <f t="shared" si="18"/>
        <v>-29.456854466335308</v>
      </c>
      <c r="Z33" s="1">
        <f t="shared" si="19"/>
        <v>29.689064142815628</v>
      </c>
      <c r="AA33" s="1">
        <f t="shared" si="20"/>
        <v>-1.5371266198760605</v>
      </c>
      <c r="AB33" s="1">
        <f t="shared" si="21"/>
        <v>-1.5371266198760605</v>
      </c>
      <c r="AC33" s="1">
        <f t="shared" si="22"/>
        <v>-88.07086789610825</v>
      </c>
      <c r="AD33" s="1"/>
      <c r="AF33" s="1">
        <f t="shared" si="23"/>
        <v>0.0727053012885708</v>
      </c>
      <c r="AG33" s="7">
        <f t="shared" si="24"/>
        <v>0.03366334567356774</v>
      </c>
      <c r="AK33" s="1">
        <f t="shared" si="25"/>
        <v>-22.768678430292507</v>
      </c>
      <c r="AL33" s="1">
        <f t="shared" si="26"/>
        <v>-29.456854466335308</v>
      </c>
      <c r="AP33" s="1">
        <f t="shared" si="27"/>
        <v>0.3823352239762985</v>
      </c>
      <c r="AQ33" s="1">
        <f t="shared" si="28"/>
        <v>-1.5371266198760605</v>
      </c>
      <c r="AU33" s="1">
        <f t="shared" si="29"/>
        <v>21.906194693030944</v>
      </c>
      <c r="AV33" s="1">
        <f t="shared" si="30"/>
        <v>-88.07086789610825</v>
      </c>
    </row>
    <row r="34" spans="1:48" ht="13.5">
      <c r="A34">
        <f t="shared" si="31"/>
        <v>29</v>
      </c>
      <c r="B34" s="1">
        <f t="shared" si="1"/>
        <v>4990.911493497507</v>
      </c>
      <c r="C34" s="5">
        <f t="shared" si="0"/>
        <v>794.3282347242821</v>
      </c>
      <c r="D34" s="1">
        <f t="shared" si="33"/>
        <v>4.990911493497507</v>
      </c>
      <c r="E34" s="3">
        <v>0.875</v>
      </c>
      <c r="F34" s="1">
        <f t="shared" si="34"/>
        <v>0.2405684755557347</v>
      </c>
      <c r="G34" s="1">
        <f t="shared" si="4"/>
        <v>0.7594315244442653</v>
      </c>
      <c r="H34" s="1">
        <f t="shared" si="35"/>
        <v>-0.8412798634038436</v>
      </c>
      <c r="I34" s="1">
        <f t="shared" si="36"/>
        <v>1.1333525704248129</v>
      </c>
      <c r="J34" s="1">
        <f t="shared" si="7"/>
        <v>0.8823379644563487</v>
      </c>
      <c r="K34" s="1">
        <f t="shared" si="8"/>
        <v>0.11029224555704359</v>
      </c>
      <c r="L34" s="1">
        <f t="shared" si="9"/>
        <v>-1.0873006786596207</v>
      </c>
      <c r="M34" s="1">
        <f t="shared" si="10"/>
        <v>-19.14910041849849</v>
      </c>
      <c r="N34" s="1">
        <f t="shared" si="37"/>
        <v>-1.1077757985085925</v>
      </c>
      <c r="O34" s="1">
        <f t="shared" si="12"/>
        <v>0.8364861481636975</v>
      </c>
      <c r="P34" s="4">
        <f t="shared" si="38"/>
        <v>0.8364861481636975</v>
      </c>
      <c r="Q34" s="5">
        <f t="shared" si="39"/>
        <v>47.92712591093473</v>
      </c>
      <c r="T34" s="13">
        <v>0.007488876</v>
      </c>
      <c r="U34">
        <f t="shared" si="32"/>
        <v>29</v>
      </c>
      <c r="V34" s="1">
        <f t="shared" si="15"/>
        <v>4990.911493497507</v>
      </c>
      <c r="W34" s="5">
        <f t="shared" si="16"/>
        <v>794.3282347242821</v>
      </c>
      <c r="X34" s="7">
        <f t="shared" si="17"/>
        <v>0.026745339070349285</v>
      </c>
      <c r="Y34" s="1">
        <f t="shared" si="18"/>
        <v>-31.455037837265074</v>
      </c>
      <c r="Z34" s="1">
        <f t="shared" si="19"/>
        <v>37.37631730177764</v>
      </c>
      <c r="AA34" s="1">
        <f t="shared" si="20"/>
        <v>-1.544047798148902</v>
      </c>
      <c r="AB34" s="1">
        <f t="shared" si="21"/>
        <v>-1.544047798148902</v>
      </c>
      <c r="AC34" s="1">
        <f t="shared" si="22"/>
        <v>-88.46742220039972</v>
      </c>
      <c r="AD34" s="1"/>
      <c r="AF34" s="1">
        <f t="shared" si="23"/>
        <v>0.11029224555704359</v>
      </c>
      <c r="AG34" s="7">
        <f t="shared" si="24"/>
        <v>0.026745339070349285</v>
      </c>
      <c r="AK34" s="1">
        <f t="shared" si="25"/>
        <v>-19.14910041849849</v>
      </c>
      <c r="AL34" s="1">
        <f t="shared" si="26"/>
        <v>-31.455037837265074</v>
      </c>
      <c r="AP34" s="1">
        <f t="shared" si="27"/>
        <v>0.8364861481636975</v>
      </c>
      <c r="AQ34" s="1">
        <f t="shared" si="28"/>
        <v>-1.544047798148902</v>
      </c>
      <c r="AU34" s="1">
        <f t="shared" si="29"/>
        <v>47.92712591093473</v>
      </c>
      <c r="AV34" s="1">
        <f t="shared" si="30"/>
        <v>-88.46742220039972</v>
      </c>
    </row>
    <row r="35" spans="1:48" ht="13.5">
      <c r="A35">
        <f t="shared" si="31"/>
        <v>30</v>
      </c>
      <c r="B35" s="1">
        <f t="shared" si="1"/>
        <v>6283.185307179586</v>
      </c>
      <c r="C35" s="5">
        <f t="shared" si="0"/>
        <v>1000</v>
      </c>
      <c r="D35" s="1">
        <f t="shared" si="33"/>
        <v>6.283185307179586</v>
      </c>
      <c r="E35" s="3">
        <v>0.875</v>
      </c>
      <c r="F35" s="1">
        <f t="shared" si="34"/>
        <v>0.875</v>
      </c>
      <c r="G35" s="1">
        <f t="shared" si="4"/>
        <v>0.125</v>
      </c>
      <c r="H35" s="1">
        <f t="shared" si="35"/>
        <v>-2.144009796090085E-16</v>
      </c>
      <c r="I35" s="1">
        <f t="shared" si="36"/>
        <v>0.125</v>
      </c>
      <c r="J35" s="1">
        <f t="shared" si="7"/>
        <v>8</v>
      </c>
      <c r="K35" s="1">
        <f t="shared" si="8"/>
        <v>1</v>
      </c>
      <c r="L35" s="1">
        <f t="shared" si="9"/>
        <v>18.061799739838868</v>
      </c>
      <c r="M35" s="1">
        <f t="shared" si="10"/>
        <v>0</v>
      </c>
      <c r="N35" s="1">
        <f t="shared" si="37"/>
        <v>-1.715207836872068E-15</v>
      </c>
      <c r="O35" s="1">
        <f t="shared" si="12"/>
        <v>1.715207836872068E-15</v>
      </c>
      <c r="P35" s="4">
        <f t="shared" si="38"/>
        <v>1.715207836872068E-15</v>
      </c>
      <c r="Q35" s="5">
        <f t="shared" si="39"/>
        <v>9.827417004053289E-14</v>
      </c>
      <c r="T35" s="13">
        <v>0.007488876</v>
      </c>
      <c r="U35">
        <f t="shared" si="32"/>
        <v>30</v>
      </c>
      <c r="V35" s="1">
        <f t="shared" si="15"/>
        <v>6283.185307179586</v>
      </c>
      <c r="W35" s="5">
        <f t="shared" si="16"/>
        <v>1000</v>
      </c>
      <c r="X35" s="7">
        <f t="shared" si="17"/>
        <v>0.021247382609343512</v>
      </c>
      <c r="Y35" s="1">
        <f t="shared" si="18"/>
        <v>-33.453891230702</v>
      </c>
      <c r="Z35" s="1">
        <f t="shared" si="19"/>
        <v>47.05399565048983</v>
      </c>
      <c r="AA35" s="1">
        <f t="shared" si="20"/>
        <v>-1.5495473451677173</v>
      </c>
      <c r="AB35" s="1">
        <f t="shared" si="21"/>
        <v>-1.5495473451677173</v>
      </c>
      <c r="AC35" s="1">
        <f t="shared" si="22"/>
        <v>-88.7825230338116</v>
      </c>
      <c r="AD35" s="1"/>
      <c r="AF35" s="1">
        <f t="shared" si="23"/>
        <v>1</v>
      </c>
      <c r="AG35" s="7">
        <f t="shared" si="24"/>
        <v>0.021247382609343512</v>
      </c>
      <c r="AK35" s="1">
        <f t="shared" si="25"/>
        <v>0</v>
      </c>
      <c r="AL35" s="1">
        <f t="shared" si="26"/>
        <v>-33.453891230702</v>
      </c>
      <c r="AP35" s="1">
        <f t="shared" si="27"/>
        <v>1.715207836872068E-15</v>
      </c>
      <c r="AQ35" s="1">
        <f t="shared" si="28"/>
        <v>-1.5495473451677173</v>
      </c>
      <c r="AU35" s="1">
        <f t="shared" si="29"/>
        <v>9.827417004053289E-14</v>
      </c>
      <c r="AV35" s="1">
        <f t="shared" si="30"/>
        <v>-88.7825230338116</v>
      </c>
    </row>
  </sheetData>
  <sheetProtection/>
  <printOptions/>
  <pageMargins left="0.34" right="0.7086614173228347" top="0.49" bottom="0.54" header="0.31496062992125984" footer="0.31496062992125984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Katagiri</dc:creator>
  <cp:keywords/>
  <dc:description/>
  <cp:lastModifiedBy>Takashi Katagiri</cp:lastModifiedBy>
  <cp:lastPrinted>2008-11-10T11:14:43Z</cp:lastPrinted>
  <dcterms:created xsi:type="dcterms:W3CDTF">2008-10-25T07:41:53Z</dcterms:created>
  <dcterms:modified xsi:type="dcterms:W3CDTF">2008-11-23T09:35:31Z</dcterms:modified>
  <cp:category/>
  <cp:version/>
  <cp:contentType/>
  <cp:contentStatus/>
</cp:coreProperties>
</file>